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usepa-my.sharepoint.com/personal/stanfield_kelley_epa_gov/Documents/Desktop/12DCA FINAL DOCKET/"/>
    </mc:Choice>
  </mc:AlternateContent>
  <xr:revisionPtr revIDLastSave="571" documentId="8_{AFCCCEA4-F9F4-4B9A-871D-9655875CD161}" xr6:coauthVersionLast="47" xr6:coauthVersionMax="47" xr10:uidLastSave="{4B74D0AA-C47E-4C86-A8C0-EA1DD667C504}"/>
  <bookViews>
    <workbookView xWindow="-120" yWindow="-120" windowWidth="29040" windowHeight="15720" tabRatio="647" xr2:uid="{654CA104-222E-4F67-9D79-E070890D35AE}"/>
  </bookViews>
  <sheets>
    <sheet name="Cover Page" sheetId="19" r:id="rId1"/>
    <sheet name="READ ME" sheetId="2" r:id="rId2"/>
    <sheet name="OES Summary" sheetId="8" r:id="rId3"/>
    <sheet name="Facility Summary" sheetId="18" r:id="rId4"/>
    <sheet name="Overall Release Summary" sheetId="14" r:id="rId5"/>
    <sheet name="Facility Summary_old" sheetId="23" state="hidden" r:id="rId6"/>
    <sheet name="2015-2024 TRI_Nonzero" sheetId="17" r:id="rId7"/>
    <sheet name="2021-2024 Raw Data" sheetId="20" state="hidden" r:id="rId8"/>
    <sheet name="2021-2024 TRI Air Mapping" sheetId="21" state="hidden" r:id="rId9"/>
    <sheet name="2015-2020 TRI Land_Disposal_old" sheetId="7" state="hidden" r:id="rId10"/>
    <sheet name="Lookups" sheetId="10" state="hidden" r:id="rId11"/>
    <sheet name="2012 to 2017 NAICS" sheetId="12" state="hidden" r:id="rId12"/>
  </sheets>
  <definedNames>
    <definedName name="_2017NEI_Nonpoint_TSCA_Chem_List" localSheetId="11">#REF!</definedName>
    <definedName name="_2017NEI_Nonpoint_TSCA_Chem_List">#REF!</definedName>
    <definedName name="_2017NEI_tsca_chemicals_wSCCdetail_Query" localSheetId="11">#REF!</definedName>
    <definedName name="_2017NEI_tsca_chemicals_wSCCdetail_Query">#REF!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localSheetId="8" hidden="1">10</definedName>
    <definedName name="_AtRisk_SimSetting_ConvergenceTestingPeriod" hidden="1">100</definedName>
    <definedName name="_AtRisk_SimSetting_ConvergenceTolerance" localSheetId="8" hidden="1">0.01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localSheetId="11" hidden="1">8</definedName>
    <definedName name="_AtRisk_SimSetting_MultipleCPUCount" localSheetId="8" hidden="1">8</definedName>
    <definedName name="_AtRisk_SimSetting_MultipleCPUCount" hidden="1">-1</definedName>
    <definedName name="_AtRisk_SimSetting_MultipleCPUManualCount" hidden="1">8</definedName>
    <definedName name="_AtRisk_SimSetting_MultipleCPUMode" localSheetId="11" hidden="1">2</definedName>
    <definedName name="_AtRisk_SimSetting_MultipleCPUMode" localSheetId="8" hidden="1">2</definedName>
    <definedName name="_AtRisk_SimSetting_MultipleCPUMode" hidden="1">1</definedName>
    <definedName name="_AtRisk_SimSetting_MultipleCPUModeV8" localSheetId="11" hidden="1">2</definedName>
    <definedName name="_AtRisk_SimSetting_MultipleCPUModeV8" localSheetId="8" hidden="1">2</definedName>
    <definedName name="_AtRisk_SimSetting_MultipleCPUModeV8" hidden="1">1</definedName>
    <definedName name="_AtRisk_SimSetting_RandomNumberGenerator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9" hidden="1">'2015-2020 TRI Land_Disposal_old'!$A$2:$AH$2</definedName>
    <definedName name="_xlnm._FilterDatabase" localSheetId="6" hidden="1">'2015-2024 TRI_Nonzero'!$A$1:$AS$132</definedName>
    <definedName name="_xlnm._FilterDatabase" localSheetId="7" hidden="1">'2021-2024 Raw Data'!$A$1:$AR$209</definedName>
    <definedName name="_xlnm._FilterDatabase" localSheetId="8" hidden="1">'2021-2024 TRI Air Mapping'!$B$1:$T$67</definedName>
    <definedName name="_xlnm._FilterDatabase" localSheetId="3" hidden="1">'Facility Summary'!$A$1:$O$37</definedName>
    <definedName name="_xlnm._FilterDatabase" localSheetId="5" hidden="1">'Facility Summary_old'!$B$1:$O$16</definedName>
    <definedName name="AT" localSheetId="11">#REF!</definedName>
    <definedName name="AT">#REF!</definedName>
    <definedName name="AT_50th_non_cancer" localSheetId="11">#REF!</definedName>
    <definedName name="AT_50th_non_cancer">#REF!</definedName>
    <definedName name="AT_50th_non_cancer_DC" localSheetId="11">#REF!</definedName>
    <definedName name="AT_50th_non_cancer_DC">#REF!</definedName>
    <definedName name="AT_95th_non_cancer" localSheetId="11">#REF!</definedName>
    <definedName name="AT_95th_non_cancer">#REF!</definedName>
    <definedName name="AT_95th_non_cancer_DC" localSheetId="11">#REF!</definedName>
    <definedName name="AT_95th_non_cancer_DC">#REF!</definedName>
    <definedName name="AT_AC" localSheetId="11">#REF!</definedName>
    <definedName name="AT_AC">#REF!</definedName>
    <definedName name="AT_AC_DC" localSheetId="11">#REF!</definedName>
    <definedName name="AT_AC_DC">#REF!</definedName>
    <definedName name="AT_ADC_high" localSheetId="11">#REF!</definedName>
    <definedName name="AT_ADC_high">#REF!</definedName>
    <definedName name="AT_ADC_mid" localSheetId="11">#REF!</definedName>
    <definedName name="AT_ADC_mid">#REF!</definedName>
    <definedName name="AT_cancer" localSheetId="11">#REF!</definedName>
    <definedName name="AT_cancer">#REF!</definedName>
    <definedName name="AT_cancer_DC" localSheetId="11">#REF!</definedName>
    <definedName name="AT_cancer_DC">#REF!</definedName>
    <definedName name="AT_LADC" localSheetId="11">#REF!</definedName>
    <definedName name="AT_LADC">#REF!</definedName>
    <definedName name="AWD" localSheetId="11">#REF!</definedName>
    <definedName name="AWD">#REF!</definedName>
    <definedName name="AWD_DC_50th" localSheetId="11">#REF!</definedName>
    <definedName name="AWD_DC_50th">#REF!</definedName>
    <definedName name="AWD_DC_95th" localSheetId="11">#REF!</definedName>
    <definedName name="AWD_DC_95th">#REF!</definedName>
    <definedName name="CASRN" localSheetId="0">#REF!</definedName>
    <definedName name="CASRN">#REF!</definedName>
    <definedName name="ED" localSheetId="11">#REF!</definedName>
    <definedName name="ED">#REF!</definedName>
    <definedName name="ED_AC" localSheetId="11">#REF!</definedName>
    <definedName name="ED_AC">#REF!</definedName>
    <definedName name="ED_AC_DC" localSheetId="11">#REF!</definedName>
    <definedName name="ED_AC_DC">#REF!</definedName>
    <definedName name="ED_chronic" localSheetId="11">#REF!</definedName>
    <definedName name="ED_chronic">#REF!</definedName>
    <definedName name="ED_chronic_DC" localSheetId="11">#REF!</definedName>
    <definedName name="ED_chronic_DC">#REF!</definedName>
    <definedName name="EF" localSheetId="11">#REF!</definedName>
    <definedName name="EF">#REF!</definedName>
    <definedName name="EG">#REF!</definedName>
    <definedName name="Pal_Workbook_GUID" hidden="1">"SK39RLEDQA2L46YW8H5SUKN3"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localSheetId="11" hidden="1">FALSE</definedName>
    <definedName name="RiskMultipleCPUSupportEnabled" localSheetId="8" hidden="1">FALSE</definedName>
    <definedName name="RiskMultipleCPUSupportEnabled" hidden="1">TRUE</definedName>
    <definedName name="RiskNumIterations" hidden="1">100000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localSheetId="11" hidden="1">FALSE</definedName>
    <definedName name="RiskUseMultipleCPUs" localSheetId="8" hidden="1">FALSE</definedName>
    <definedName name="RiskUseMultipleCPUs" hidden="1">TRUE</definedName>
    <definedName name="what">#REF!</definedName>
    <definedName name="WY_50th" localSheetId="11">#REF!</definedName>
    <definedName name="WY_50th">#REF!</definedName>
    <definedName name="WY_50th_DC" localSheetId="11">#REF!</definedName>
    <definedName name="WY_50th_DC">#REF!</definedName>
    <definedName name="WY_95th" localSheetId="11">#REF!</definedName>
    <definedName name="WY_95th">#REF!</definedName>
    <definedName name="WY_95th_DC" localSheetId="11">#REF!</definedName>
    <definedName name="WY_95th_DC">#REF!</definedName>
    <definedName name="WY_high" localSheetId="11">#REF!</definedName>
    <definedName name="WY_high">#REF!</definedName>
    <definedName name="WY_mid" localSheetId="11">#REF!</definedName>
    <definedName name="WY_mid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18" l="1"/>
  <c r="D34" i="18"/>
  <c r="E34" i="18"/>
  <c r="F34" i="18"/>
  <c r="G34" i="18"/>
  <c r="H34" i="18"/>
  <c r="I34" i="18"/>
  <c r="J34" i="18"/>
  <c r="K34" i="18"/>
  <c r="L34" i="18"/>
  <c r="C19" i="18"/>
  <c r="D19" i="18"/>
  <c r="E19" i="18"/>
  <c r="F19" i="18"/>
  <c r="G19" i="18"/>
  <c r="H19" i="18"/>
  <c r="I19" i="18"/>
  <c r="J19" i="18"/>
  <c r="K19" i="18"/>
  <c r="L19" i="18"/>
  <c r="C32" i="18"/>
  <c r="D32" i="18"/>
  <c r="E32" i="18"/>
  <c r="F32" i="18"/>
  <c r="G32" i="18"/>
  <c r="H32" i="18"/>
  <c r="I32" i="18"/>
  <c r="J32" i="18"/>
  <c r="K32" i="18"/>
  <c r="L32" i="18"/>
  <c r="C37" i="18"/>
  <c r="D37" i="18"/>
  <c r="E37" i="18"/>
  <c r="F37" i="18"/>
  <c r="G37" i="18"/>
  <c r="H37" i="18"/>
  <c r="I37" i="18"/>
  <c r="J37" i="18"/>
  <c r="K37" i="18"/>
  <c r="L37" i="18"/>
  <c r="AT102" i="17" a="1"/>
  <c r="AT102" i="17" s="1"/>
  <c r="AT103" i="17" a="1"/>
  <c r="AT103" i="17" s="1"/>
  <c r="AT104" i="17" a="1"/>
  <c r="AT104" i="17" s="1"/>
  <c r="AT105" i="17" a="1"/>
  <c r="AT105" i="17" s="1"/>
  <c r="AT106" i="17" a="1"/>
  <c r="AT106" i="17" s="1"/>
  <c r="AT107" i="17" a="1"/>
  <c r="AT107" i="17" s="1"/>
  <c r="AT108" i="17" a="1"/>
  <c r="AT108" i="17" s="1"/>
  <c r="AT109" i="17" a="1"/>
  <c r="AT109" i="17" s="1"/>
  <c r="AT110" i="17" a="1"/>
  <c r="AT110" i="17" s="1"/>
  <c r="AT111" i="17" a="1"/>
  <c r="AT111" i="17" s="1"/>
  <c r="AT112" i="17" a="1"/>
  <c r="AT112" i="17" s="1"/>
  <c r="AT113" i="17" a="1"/>
  <c r="AT113" i="17" s="1"/>
  <c r="AT114" i="17" a="1"/>
  <c r="AT114" i="17" s="1"/>
  <c r="AT115" i="17" a="1"/>
  <c r="AT115" i="17" s="1"/>
  <c r="AT116" i="17" a="1"/>
  <c r="AT116" i="17" s="1"/>
  <c r="AT117" i="17" a="1"/>
  <c r="AT117" i="17" s="1"/>
  <c r="AT118" i="17" a="1"/>
  <c r="AT118" i="17" s="1"/>
  <c r="AT119" i="17" a="1"/>
  <c r="AT119" i="17" s="1"/>
  <c r="AT120" i="17" a="1"/>
  <c r="AT120" i="17" s="1"/>
  <c r="AT121" i="17" a="1"/>
  <c r="AT121" i="17" s="1"/>
  <c r="AT122" i="17" a="1"/>
  <c r="AT122" i="17" s="1"/>
  <c r="AT123" i="17" a="1"/>
  <c r="AT123" i="17" s="1"/>
  <c r="AT124" i="17" a="1"/>
  <c r="AT124" i="17" s="1"/>
  <c r="AT125" i="17" a="1"/>
  <c r="AT125" i="17" s="1"/>
  <c r="AT126" i="17" a="1"/>
  <c r="AT126" i="17" s="1"/>
  <c r="AT127" i="17" a="1"/>
  <c r="AT127" i="17" s="1"/>
  <c r="AT128" i="17" a="1"/>
  <c r="AT128" i="17" s="1"/>
  <c r="AT129" i="17" a="1"/>
  <c r="AT129" i="17" s="1"/>
  <c r="AT130" i="17" a="1"/>
  <c r="AT130" i="17" s="1"/>
  <c r="AT131" i="17" a="1"/>
  <c r="AT131" i="17" s="1"/>
  <c r="AT132" i="17" a="1"/>
  <c r="AT132" i="17" s="1"/>
  <c r="D129" i="17"/>
  <c r="D124" i="17"/>
  <c r="D87" i="17"/>
  <c r="D85" i="17"/>
  <c r="D46" i="17"/>
  <c r="D34" i="17"/>
  <c r="D131" i="17"/>
  <c r="D52" i="17"/>
  <c r="D66" i="17"/>
  <c r="B34" i="18" s="1"/>
  <c r="D20" i="17"/>
  <c r="D65" i="17"/>
  <c r="D96" i="17"/>
  <c r="D31" i="17"/>
  <c r="D84" i="17"/>
  <c r="D77" i="17"/>
  <c r="D119" i="17"/>
  <c r="D97" i="17"/>
  <c r="D10" i="17"/>
  <c r="D11" i="17"/>
  <c r="B19" i="18" s="1"/>
  <c r="D59" i="17"/>
  <c r="D68" i="17"/>
  <c r="D88" i="17"/>
  <c r="D39" i="17"/>
  <c r="D24" i="17"/>
  <c r="D132" i="17"/>
  <c r="D51" i="17"/>
  <c r="D100" i="17"/>
  <c r="D57" i="17"/>
  <c r="B32" i="18" s="1"/>
  <c r="D123" i="17"/>
  <c r="D82" i="17"/>
  <c r="D36" i="17"/>
  <c r="B37" i="18" s="1"/>
  <c r="B4" i="14"/>
  <c r="M4" i="14" s="1"/>
  <c r="C4" i="14"/>
  <c r="N4" i="14" s="1"/>
  <c r="D4" i="14"/>
  <c r="O4" i="14" s="1"/>
  <c r="E4" i="14"/>
  <c r="P4" i="14" s="1"/>
  <c r="B5" i="14"/>
  <c r="M5" i="14" s="1"/>
  <c r="C5" i="14"/>
  <c r="N5" i="14" s="1"/>
  <c r="D5" i="14"/>
  <c r="E5" i="14"/>
  <c r="P5" i="14" s="1"/>
  <c r="B6" i="14"/>
  <c r="M6" i="14" s="1"/>
  <c r="C6" i="14"/>
  <c r="N6" i="14" s="1"/>
  <c r="D6" i="14"/>
  <c r="O6" i="14" s="1"/>
  <c r="E6" i="14"/>
  <c r="P6" i="14" s="1"/>
  <c r="B7" i="14"/>
  <c r="M7" i="14" s="1"/>
  <c r="C7" i="14"/>
  <c r="N7" i="14" s="1"/>
  <c r="D7" i="14"/>
  <c r="O7" i="14" s="1"/>
  <c r="E7" i="14"/>
  <c r="P7" i="14" s="1"/>
  <c r="B8" i="14"/>
  <c r="M8" i="14" s="1"/>
  <c r="C8" i="14"/>
  <c r="N8" i="14" s="1"/>
  <c r="D8" i="14"/>
  <c r="O8" i="14" s="1"/>
  <c r="E8" i="14"/>
  <c r="P8" i="14" s="1"/>
  <c r="B9" i="14"/>
  <c r="M9" i="14" s="1"/>
  <c r="C9" i="14"/>
  <c r="N9" i="14" s="1"/>
  <c r="D9" i="14"/>
  <c r="O9" i="14" s="1"/>
  <c r="E9" i="14"/>
  <c r="P9" i="14" s="1"/>
  <c r="B10" i="14"/>
  <c r="M10" i="14" s="1"/>
  <c r="C10" i="14"/>
  <c r="N10" i="14" s="1"/>
  <c r="D10" i="14"/>
  <c r="O10" i="14" s="1"/>
  <c r="E10" i="14"/>
  <c r="P10" i="14" s="1"/>
  <c r="B11" i="14"/>
  <c r="M11" i="14" s="1"/>
  <c r="C11" i="14"/>
  <c r="N11" i="14" s="1"/>
  <c r="D11" i="14"/>
  <c r="O11" i="14" s="1"/>
  <c r="E11" i="14"/>
  <c r="P11" i="14" s="1"/>
  <c r="B12" i="14"/>
  <c r="M12" i="14" s="1"/>
  <c r="C12" i="14"/>
  <c r="N12" i="14" s="1"/>
  <c r="D12" i="14"/>
  <c r="O12" i="14" s="1"/>
  <c r="E12" i="14"/>
  <c r="P12" i="14" s="1"/>
  <c r="B13" i="14"/>
  <c r="M13" i="14" s="1"/>
  <c r="C13" i="14"/>
  <c r="N13" i="14" s="1"/>
  <c r="D13" i="14"/>
  <c r="O13" i="14" s="1"/>
  <c r="E13" i="14"/>
  <c r="P13" i="14" s="1"/>
  <c r="B14" i="14"/>
  <c r="M14" i="14" s="1"/>
  <c r="C14" i="14"/>
  <c r="N14" i="14" s="1"/>
  <c r="D14" i="14"/>
  <c r="O14" i="14" s="1"/>
  <c r="E14" i="14"/>
  <c r="P14" i="14" s="1"/>
  <c r="B15" i="14"/>
  <c r="M15" i="14" s="1"/>
  <c r="C15" i="14"/>
  <c r="N15" i="14" s="1"/>
  <c r="D15" i="14"/>
  <c r="O15" i="14" s="1"/>
  <c r="E15" i="14"/>
  <c r="P15" i="14" s="1"/>
  <c r="B16" i="14"/>
  <c r="M16" i="14" s="1"/>
  <c r="C16" i="14"/>
  <c r="N16" i="14" s="1"/>
  <c r="D16" i="14"/>
  <c r="O16" i="14" s="1"/>
  <c r="E16" i="14"/>
  <c r="P16" i="14" s="1"/>
  <c r="B17" i="14"/>
  <c r="M17" i="14" s="1"/>
  <c r="C17" i="14"/>
  <c r="N17" i="14" s="1"/>
  <c r="D17" i="14"/>
  <c r="O17" i="14" s="1"/>
  <c r="E17" i="14"/>
  <c r="P17" i="14" s="1"/>
  <c r="B18" i="14"/>
  <c r="M18" i="14" s="1"/>
  <c r="C18" i="14"/>
  <c r="N18" i="14" s="1"/>
  <c r="D18" i="14"/>
  <c r="O18" i="14" s="1"/>
  <c r="E18" i="14"/>
  <c r="P18" i="14" s="1"/>
  <c r="B19" i="14"/>
  <c r="M19" i="14" s="1"/>
  <c r="C19" i="14"/>
  <c r="N19" i="14" s="1"/>
  <c r="D19" i="14"/>
  <c r="O19" i="14" s="1"/>
  <c r="E19" i="14"/>
  <c r="P19" i="14" s="1"/>
  <c r="B20" i="14"/>
  <c r="M20" i="14" s="1"/>
  <c r="C20" i="14"/>
  <c r="N20" i="14" s="1"/>
  <c r="D20" i="14"/>
  <c r="O20" i="14" s="1"/>
  <c r="E20" i="14"/>
  <c r="P20" i="14" s="1"/>
  <c r="B21" i="14"/>
  <c r="M21" i="14" s="1"/>
  <c r="C21" i="14"/>
  <c r="N21" i="14" s="1"/>
  <c r="D21" i="14"/>
  <c r="O21" i="14" s="1"/>
  <c r="E21" i="14"/>
  <c r="P21" i="14" s="1"/>
  <c r="B23" i="14"/>
  <c r="M23" i="14" s="1"/>
  <c r="C23" i="14"/>
  <c r="N23" i="14" s="1"/>
  <c r="D23" i="14"/>
  <c r="O23" i="14" s="1"/>
  <c r="E23" i="14"/>
  <c r="P23" i="14" s="1"/>
  <c r="B3" i="14"/>
  <c r="M3" i="14" s="1"/>
  <c r="C3" i="14"/>
  <c r="N3" i="14" s="1"/>
  <c r="D3" i="14"/>
  <c r="O3" i="14" s="1"/>
  <c r="E3" i="14"/>
  <c r="P3" i="14" s="1"/>
  <c r="N22" i="14" l="1"/>
  <c r="P22" i="14"/>
  <c r="D22" i="14"/>
  <c r="C22" i="14"/>
  <c r="O5" i="14"/>
  <c r="O22" i="14" s="1"/>
  <c r="E22" i="14"/>
  <c r="M22" i="14"/>
  <c r="B22" i="14"/>
  <c r="AT3" i="17" l="1" a="1"/>
  <c r="AT3" i="17" s="1"/>
  <c r="AT4" i="17" a="1"/>
  <c r="AT4" i="17" s="1"/>
  <c r="AT5" i="17" a="1"/>
  <c r="AT5" i="17" s="1"/>
  <c r="AT6" i="17" a="1"/>
  <c r="AT6" i="17" s="1"/>
  <c r="AT7" i="17" a="1"/>
  <c r="AT7" i="17" s="1"/>
  <c r="AT8" i="17" a="1"/>
  <c r="AT8" i="17" s="1"/>
  <c r="AT9" i="17" a="1"/>
  <c r="AT9" i="17" s="1"/>
  <c r="AT10" i="17" a="1"/>
  <c r="AT10" i="17" s="1"/>
  <c r="AT11" i="17" a="1"/>
  <c r="AT11" i="17" s="1"/>
  <c r="AT12" i="17" a="1"/>
  <c r="AT12" i="17" s="1"/>
  <c r="AT13" i="17" a="1"/>
  <c r="AT13" i="17" s="1"/>
  <c r="AT14" i="17" a="1"/>
  <c r="AT14" i="17" s="1"/>
  <c r="AT15" i="17" a="1"/>
  <c r="AT15" i="17" s="1"/>
  <c r="AT16" i="17" a="1"/>
  <c r="AT16" i="17" s="1"/>
  <c r="AT17" i="17" a="1"/>
  <c r="AT17" i="17" s="1"/>
  <c r="AT18" i="17" a="1"/>
  <c r="AT18" i="17" s="1"/>
  <c r="O18" i="18" s="1"/>
  <c r="AT19" i="17" a="1"/>
  <c r="AT19" i="17" s="1"/>
  <c r="AT20" i="17" a="1"/>
  <c r="AT20" i="17" s="1"/>
  <c r="AT21" i="17" a="1"/>
  <c r="AT21" i="17" s="1"/>
  <c r="AT22" i="17" a="1"/>
  <c r="AT22" i="17" s="1"/>
  <c r="AT23" i="17" a="1"/>
  <c r="AT23" i="17" s="1"/>
  <c r="AT24" i="17" a="1"/>
  <c r="AT24" i="17" s="1"/>
  <c r="AT25" i="17" a="1"/>
  <c r="AT25" i="17" s="1"/>
  <c r="AT26" i="17" a="1"/>
  <c r="AT26" i="17" s="1"/>
  <c r="AT27" i="17" a="1"/>
  <c r="AT27" i="17" s="1"/>
  <c r="AT28" i="17" a="1"/>
  <c r="AT28" i="17" s="1"/>
  <c r="AT29" i="17" a="1"/>
  <c r="AT29" i="17" s="1"/>
  <c r="O21" i="18" s="1"/>
  <c r="AT30" i="17" a="1"/>
  <c r="AT30" i="17" s="1"/>
  <c r="AT31" i="17" a="1"/>
  <c r="AT31" i="17" s="1"/>
  <c r="AT32" i="17" a="1"/>
  <c r="AT32" i="17" s="1"/>
  <c r="AT33" i="17" a="1"/>
  <c r="AT33" i="17" s="1"/>
  <c r="AT34" i="17" a="1"/>
  <c r="AT34" i="17" s="1"/>
  <c r="AT35" i="17" a="1"/>
  <c r="AT35" i="17" s="1"/>
  <c r="AT36" i="17" a="1"/>
  <c r="AT36" i="17" s="1"/>
  <c r="O37" i="18" s="1"/>
  <c r="AT37" i="17" a="1"/>
  <c r="AT37" i="17" s="1"/>
  <c r="AT38" i="17" a="1"/>
  <c r="AT38" i="17" s="1"/>
  <c r="AT39" i="17" a="1"/>
  <c r="AT39" i="17" s="1"/>
  <c r="AT40" i="17" a="1"/>
  <c r="AT40" i="17" s="1"/>
  <c r="AT41" i="17" a="1"/>
  <c r="AT41" i="17" s="1"/>
  <c r="AT42" i="17" a="1"/>
  <c r="AT42" i="17" s="1"/>
  <c r="AT43" i="17" a="1"/>
  <c r="AT43" i="17" s="1"/>
  <c r="AT44" i="17" a="1"/>
  <c r="AT44" i="17" s="1"/>
  <c r="AT45" i="17" a="1"/>
  <c r="AT45" i="17" s="1"/>
  <c r="AT46" i="17" a="1"/>
  <c r="AT46" i="17" s="1"/>
  <c r="AT47" i="17" a="1"/>
  <c r="AT47" i="17" s="1"/>
  <c r="AT48" i="17" a="1"/>
  <c r="AT48" i="17" s="1"/>
  <c r="AT49" i="17" a="1"/>
  <c r="AT49" i="17" s="1"/>
  <c r="O19" i="18" s="1"/>
  <c r="AT50" i="17" a="1"/>
  <c r="AT50" i="17" s="1"/>
  <c r="AT51" i="17" a="1"/>
  <c r="AT51" i="17" s="1"/>
  <c r="AT52" i="17" a="1"/>
  <c r="AT52" i="17" s="1"/>
  <c r="AT53" i="17" a="1"/>
  <c r="AT53" i="17" s="1"/>
  <c r="AT54" i="17" a="1"/>
  <c r="AT54" i="17" s="1"/>
  <c r="AT55" i="17" a="1"/>
  <c r="AT55" i="17" s="1"/>
  <c r="AT56" i="17" a="1"/>
  <c r="AT56" i="17" s="1"/>
  <c r="AT57" i="17" a="1"/>
  <c r="AT57" i="17" s="1"/>
  <c r="AT58" i="17" a="1"/>
  <c r="AT58" i="17" s="1"/>
  <c r="AT59" i="17" a="1"/>
  <c r="AT59" i="17" s="1"/>
  <c r="AT60" i="17" a="1"/>
  <c r="AT60" i="17" s="1"/>
  <c r="AT61" i="17" a="1"/>
  <c r="AT61" i="17" s="1"/>
  <c r="AT62" i="17" a="1"/>
  <c r="AT62" i="17" s="1"/>
  <c r="AT63" i="17" a="1"/>
  <c r="AT63" i="17" s="1"/>
  <c r="AT64" i="17" a="1"/>
  <c r="AT64" i="17" s="1"/>
  <c r="AT65" i="17" a="1"/>
  <c r="AT65" i="17" s="1"/>
  <c r="AT66" i="17" a="1"/>
  <c r="AT66" i="17" s="1"/>
  <c r="AT67" i="17" a="1"/>
  <c r="AT67" i="17" s="1"/>
  <c r="AT68" i="17" a="1"/>
  <c r="AT68" i="17" s="1"/>
  <c r="AT69" i="17" a="1"/>
  <c r="AT69" i="17" s="1"/>
  <c r="AT70" i="17" a="1"/>
  <c r="AT70" i="17" s="1"/>
  <c r="O28" i="18" s="1"/>
  <c r="AT71" i="17" a="1"/>
  <c r="AT71" i="17" s="1"/>
  <c r="AT72" i="17" a="1"/>
  <c r="AT72" i="17" s="1"/>
  <c r="O8" i="18" s="1"/>
  <c r="AT73" i="17" a="1"/>
  <c r="AT73" i="17" s="1"/>
  <c r="AT74" i="17" a="1"/>
  <c r="AT74" i="17" s="1"/>
  <c r="AT75" i="17" a="1"/>
  <c r="AT75" i="17" s="1"/>
  <c r="AT76" i="17" a="1"/>
  <c r="AT76" i="17" s="1"/>
  <c r="AT77" i="17" a="1"/>
  <c r="AT77" i="17" s="1"/>
  <c r="AT78" i="17" a="1"/>
  <c r="AT78" i="17" s="1"/>
  <c r="AT79" i="17" a="1"/>
  <c r="AT79" i="17" s="1"/>
  <c r="AT80" i="17" a="1"/>
  <c r="AT80" i="17" s="1"/>
  <c r="AT81" i="17" a="1"/>
  <c r="AT81" i="17" s="1"/>
  <c r="AT82" i="17" a="1"/>
  <c r="AT82" i="17" s="1"/>
  <c r="AT83" i="17" a="1"/>
  <c r="AT83" i="17" s="1"/>
  <c r="AT84" i="17" a="1"/>
  <c r="AT84" i="17" s="1"/>
  <c r="AT85" i="17" a="1"/>
  <c r="AT85" i="17" s="1"/>
  <c r="AT86" i="17" a="1"/>
  <c r="AT86" i="17" s="1"/>
  <c r="AT87" i="17" a="1"/>
  <c r="AT87" i="17" s="1"/>
  <c r="AT88" i="17" a="1"/>
  <c r="AT88" i="17" s="1"/>
  <c r="AT89" i="17" a="1"/>
  <c r="AT89" i="17" s="1"/>
  <c r="AT90" i="17" a="1"/>
  <c r="AT90" i="17" s="1"/>
  <c r="AT91" i="17" a="1"/>
  <c r="AT91" i="17" s="1"/>
  <c r="AT92" i="17" a="1"/>
  <c r="AT92" i="17" s="1"/>
  <c r="AT93" i="17" a="1"/>
  <c r="AT93" i="17" s="1"/>
  <c r="AT94" i="17" a="1"/>
  <c r="AT94" i="17" s="1"/>
  <c r="AT95" i="17" a="1"/>
  <c r="AT95" i="17" s="1"/>
  <c r="AT96" i="17" a="1"/>
  <c r="AT96" i="17" s="1"/>
  <c r="O4" i="18" s="1"/>
  <c r="AT97" i="17" a="1"/>
  <c r="AT97" i="17" s="1"/>
  <c r="AT98" i="17" a="1"/>
  <c r="AT98" i="17" s="1"/>
  <c r="AT99" i="17" a="1"/>
  <c r="AT99" i="17" s="1"/>
  <c r="AT100" i="17" a="1"/>
  <c r="AT100" i="17" s="1"/>
  <c r="AT101" i="17" a="1"/>
  <c r="AT101" i="17" s="1"/>
  <c r="AT2" i="17" a="1"/>
  <c r="AT2" i="17" s="1"/>
  <c r="O23" i="18" l="1"/>
  <c r="O25" i="18"/>
  <c r="O13" i="18"/>
  <c r="O34" i="18"/>
  <c r="O10" i="18"/>
  <c r="O22" i="18"/>
  <c r="O16" i="18"/>
  <c r="O35" i="18"/>
  <c r="O5" i="18"/>
  <c r="O20" i="18"/>
  <c r="O24" i="18"/>
  <c r="O17" i="18"/>
  <c r="O31" i="18"/>
  <c r="O3" i="18"/>
  <c r="O36" i="18"/>
  <c r="O27" i="18"/>
  <c r="O33" i="18"/>
  <c r="O14" i="18"/>
  <c r="O11" i="18"/>
  <c r="O9" i="18"/>
  <c r="O6" i="18"/>
  <c r="O30" i="18"/>
  <c r="O29" i="18"/>
  <c r="O26" i="18"/>
  <c r="O7" i="18"/>
  <c r="O12" i="18"/>
  <c r="O32" i="18"/>
  <c r="O15" i="18"/>
  <c r="O2" i="18"/>
  <c r="F14" i="18"/>
  <c r="G14" i="18"/>
  <c r="H14" i="18"/>
  <c r="I14" i="18"/>
  <c r="J14" i="18"/>
  <c r="K14" i="18"/>
  <c r="L14" i="18"/>
  <c r="F15" i="18"/>
  <c r="G15" i="18"/>
  <c r="H15" i="18"/>
  <c r="I15" i="18"/>
  <c r="J15" i="18"/>
  <c r="K15" i="18"/>
  <c r="L15" i="18"/>
  <c r="F16" i="18"/>
  <c r="G16" i="18"/>
  <c r="H16" i="18"/>
  <c r="I16" i="18"/>
  <c r="J16" i="18"/>
  <c r="K16" i="18"/>
  <c r="L16" i="18"/>
  <c r="F23" i="18"/>
  <c r="G23" i="18"/>
  <c r="H23" i="18"/>
  <c r="I23" i="18"/>
  <c r="J23" i="18"/>
  <c r="K23" i="18"/>
  <c r="L23" i="18"/>
  <c r="F24" i="18"/>
  <c r="G24" i="18"/>
  <c r="H24" i="18"/>
  <c r="I24" i="18"/>
  <c r="J24" i="18"/>
  <c r="K24" i="18"/>
  <c r="L24" i="18"/>
  <c r="F25" i="18"/>
  <c r="G25" i="18"/>
  <c r="H25" i="18"/>
  <c r="I25" i="18"/>
  <c r="J25" i="18"/>
  <c r="K25" i="18"/>
  <c r="L25" i="18"/>
  <c r="F26" i="18"/>
  <c r="G26" i="18"/>
  <c r="H26" i="18"/>
  <c r="I26" i="18"/>
  <c r="J26" i="18"/>
  <c r="K26" i="18"/>
  <c r="L26" i="18"/>
  <c r="F27" i="18"/>
  <c r="G27" i="18"/>
  <c r="H27" i="18"/>
  <c r="I27" i="18"/>
  <c r="J27" i="18"/>
  <c r="K27" i="18"/>
  <c r="L27" i="18"/>
  <c r="F22" i="18"/>
  <c r="G22" i="18"/>
  <c r="H22" i="18"/>
  <c r="I22" i="18"/>
  <c r="J22" i="18"/>
  <c r="K22" i="18"/>
  <c r="L22" i="18"/>
  <c r="F35" i="18"/>
  <c r="G35" i="18"/>
  <c r="H35" i="18"/>
  <c r="I35" i="18"/>
  <c r="J35" i="18"/>
  <c r="K35" i="18"/>
  <c r="L35" i="18"/>
  <c r="F17" i="18"/>
  <c r="G17" i="18"/>
  <c r="H17" i="18"/>
  <c r="I17" i="18"/>
  <c r="J17" i="18"/>
  <c r="K17" i="18"/>
  <c r="L17" i="18"/>
  <c r="F29" i="18"/>
  <c r="G29" i="18"/>
  <c r="H29" i="18"/>
  <c r="I29" i="18"/>
  <c r="J29" i="18"/>
  <c r="K29" i="18"/>
  <c r="L29" i="18"/>
  <c r="F36" i="18"/>
  <c r="G36" i="18"/>
  <c r="H36" i="18"/>
  <c r="I36" i="18"/>
  <c r="J36" i="18"/>
  <c r="K36" i="18"/>
  <c r="L36" i="18"/>
  <c r="F6" i="18"/>
  <c r="G6" i="18"/>
  <c r="H6" i="18"/>
  <c r="I6" i="18"/>
  <c r="J6" i="18"/>
  <c r="K6" i="18"/>
  <c r="L6" i="18"/>
  <c r="F2" i="18"/>
  <c r="G2" i="18"/>
  <c r="H2" i="18"/>
  <c r="I2" i="18"/>
  <c r="J2" i="18"/>
  <c r="K2" i="18"/>
  <c r="L2" i="18"/>
  <c r="F3" i="18"/>
  <c r="G3" i="18"/>
  <c r="H3" i="18"/>
  <c r="I3" i="18"/>
  <c r="J3" i="18"/>
  <c r="K3" i="18"/>
  <c r="L3" i="18"/>
  <c r="F4" i="18"/>
  <c r="G4" i="18"/>
  <c r="H4" i="18"/>
  <c r="I4" i="18"/>
  <c r="J4" i="18"/>
  <c r="K4" i="18"/>
  <c r="L4" i="18"/>
  <c r="F7" i="18"/>
  <c r="G7" i="18"/>
  <c r="H7" i="18"/>
  <c r="I7" i="18"/>
  <c r="J7" i="18"/>
  <c r="K7" i="18"/>
  <c r="L7" i="18"/>
  <c r="F9" i="18"/>
  <c r="G9" i="18"/>
  <c r="H9" i="18"/>
  <c r="I9" i="18"/>
  <c r="J9" i="18"/>
  <c r="K9" i="18"/>
  <c r="L9" i="18"/>
  <c r="F10" i="18"/>
  <c r="G10" i="18"/>
  <c r="H10" i="18"/>
  <c r="I10" i="18"/>
  <c r="J10" i="18"/>
  <c r="K10" i="18"/>
  <c r="L10" i="18"/>
  <c r="F11" i="18"/>
  <c r="G11" i="18"/>
  <c r="H11" i="18"/>
  <c r="I11" i="18"/>
  <c r="J11" i="18"/>
  <c r="K11" i="18"/>
  <c r="L11" i="18"/>
  <c r="F12" i="18"/>
  <c r="G12" i="18"/>
  <c r="H12" i="18"/>
  <c r="I12" i="18"/>
  <c r="J12" i="18"/>
  <c r="K12" i="18"/>
  <c r="L12" i="18"/>
  <c r="F20" i="18"/>
  <c r="G20" i="18"/>
  <c r="H20" i="18"/>
  <c r="I20" i="18"/>
  <c r="J20" i="18"/>
  <c r="K20" i="18"/>
  <c r="L20" i="18"/>
  <c r="F28" i="18"/>
  <c r="G28" i="18"/>
  <c r="H28" i="18"/>
  <c r="I28" i="18"/>
  <c r="J28" i="18"/>
  <c r="K28" i="18"/>
  <c r="L28" i="18"/>
  <c r="F30" i="18"/>
  <c r="G30" i="18"/>
  <c r="H30" i="18"/>
  <c r="I30" i="18"/>
  <c r="J30" i="18"/>
  <c r="K30" i="18"/>
  <c r="L30" i="18"/>
  <c r="F33" i="18"/>
  <c r="G33" i="18"/>
  <c r="H33" i="18"/>
  <c r="I33" i="18"/>
  <c r="J33" i="18"/>
  <c r="K33" i="18"/>
  <c r="L33" i="18"/>
  <c r="F5" i="18"/>
  <c r="G5" i="18"/>
  <c r="H5" i="18"/>
  <c r="I5" i="18"/>
  <c r="J5" i="18"/>
  <c r="K5" i="18"/>
  <c r="L5" i="18"/>
  <c r="F8" i="18"/>
  <c r="G8" i="18"/>
  <c r="H8" i="18"/>
  <c r="I8" i="18"/>
  <c r="J8" i="18"/>
  <c r="K8" i="18"/>
  <c r="L8" i="18"/>
  <c r="F31" i="18"/>
  <c r="G31" i="18"/>
  <c r="H31" i="18"/>
  <c r="I31" i="18"/>
  <c r="J31" i="18"/>
  <c r="K31" i="18"/>
  <c r="L31" i="18"/>
  <c r="F18" i="18"/>
  <c r="G18" i="18"/>
  <c r="H18" i="18"/>
  <c r="I18" i="18"/>
  <c r="J18" i="18"/>
  <c r="K18" i="18"/>
  <c r="L18" i="18"/>
  <c r="F21" i="18"/>
  <c r="G21" i="18"/>
  <c r="H21" i="18"/>
  <c r="I21" i="18"/>
  <c r="J21" i="18"/>
  <c r="K21" i="18"/>
  <c r="L21" i="18"/>
  <c r="L13" i="18"/>
  <c r="K13" i="18"/>
  <c r="J13" i="18"/>
  <c r="I13" i="18"/>
  <c r="H13" i="18"/>
  <c r="G13" i="18"/>
  <c r="F13" i="18"/>
  <c r="E14" i="18"/>
  <c r="E15" i="18"/>
  <c r="E16" i="18"/>
  <c r="E23" i="18"/>
  <c r="E24" i="18"/>
  <c r="E25" i="18"/>
  <c r="E26" i="18"/>
  <c r="E27" i="18"/>
  <c r="E22" i="18"/>
  <c r="E35" i="18"/>
  <c r="E17" i="18"/>
  <c r="E29" i="18"/>
  <c r="E36" i="18"/>
  <c r="E6" i="18"/>
  <c r="E2" i="18"/>
  <c r="E3" i="18"/>
  <c r="E4" i="18"/>
  <c r="E7" i="18"/>
  <c r="E9" i="18"/>
  <c r="E10" i="18"/>
  <c r="E11" i="18"/>
  <c r="E12" i="18"/>
  <c r="E20" i="18"/>
  <c r="E28" i="18"/>
  <c r="E30" i="18"/>
  <c r="E33" i="18"/>
  <c r="E5" i="18"/>
  <c r="E8" i="18"/>
  <c r="E31" i="18"/>
  <c r="E18" i="18"/>
  <c r="E21" i="18"/>
  <c r="E13" i="18"/>
  <c r="D14" i="18"/>
  <c r="D15" i="18"/>
  <c r="D16" i="18"/>
  <c r="D23" i="18"/>
  <c r="D24" i="18"/>
  <c r="D25" i="18"/>
  <c r="D26" i="18"/>
  <c r="D27" i="18"/>
  <c r="D22" i="18"/>
  <c r="D35" i="18"/>
  <c r="D17" i="18"/>
  <c r="D29" i="18"/>
  <c r="D36" i="18"/>
  <c r="D6" i="18"/>
  <c r="D2" i="18"/>
  <c r="D3" i="18"/>
  <c r="D4" i="18"/>
  <c r="D7" i="18"/>
  <c r="D9" i="18"/>
  <c r="D10" i="18"/>
  <c r="D11" i="18"/>
  <c r="D12" i="18"/>
  <c r="D20" i="18"/>
  <c r="D28" i="18"/>
  <c r="D30" i="18"/>
  <c r="D33" i="18"/>
  <c r="D5" i="18"/>
  <c r="D8" i="18"/>
  <c r="D31" i="18"/>
  <c r="D18" i="18"/>
  <c r="D21" i="18"/>
  <c r="D13" i="18"/>
  <c r="C14" i="18"/>
  <c r="C15" i="18"/>
  <c r="C16" i="18"/>
  <c r="C23" i="18"/>
  <c r="C24" i="18"/>
  <c r="C25" i="18"/>
  <c r="C26" i="18"/>
  <c r="C27" i="18"/>
  <c r="C22" i="18"/>
  <c r="C35" i="18"/>
  <c r="C17" i="18"/>
  <c r="C29" i="18"/>
  <c r="C36" i="18"/>
  <c r="C6" i="18"/>
  <c r="C2" i="18"/>
  <c r="C3" i="18"/>
  <c r="C4" i="18"/>
  <c r="C7" i="18"/>
  <c r="C9" i="18"/>
  <c r="C10" i="18"/>
  <c r="C11" i="18"/>
  <c r="C12" i="18"/>
  <c r="C20" i="18"/>
  <c r="C28" i="18"/>
  <c r="C30" i="18"/>
  <c r="C33" i="18"/>
  <c r="C5" i="18"/>
  <c r="C8" i="18"/>
  <c r="C31" i="18"/>
  <c r="C18" i="18"/>
  <c r="C21" i="18"/>
  <c r="C13" i="18"/>
  <c r="B15" i="18"/>
  <c r="B17" i="18"/>
  <c r="B29" i="18"/>
  <c r="B36" i="18"/>
  <c r="B6" i="18"/>
  <c r="B30" i="18"/>
  <c r="D67" i="17"/>
  <c r="B3" i="18" s="1"/>
  <c r="D126" i="17"/>
  <c r="D29" i="17"/>
  <c r="D103" i="17"/>
  <c r="D75" i="17"/>
  <c r="D83" i="17"/>
  <c r="B22" i="18" s="1"/>
  <c r="D44" i="17"/>
  <c r="B35" i="18" s="1"/>
  <c r="D99" i="17"/>
  <c r="D76" i="17"/>
  <c r="D6" i="17"/>
  <c r="D56" i="17"/>
  <c r="D28" i="17"/>
  <c r="B23" i="18" s="1"/>
  <c r="D27" i="17"/>
  <c r="D48" i="17"/>
  <c r="D38" i="17"/>
  <c r="D128" i="17"/>
  <c r="D55" i="17"/>
  <c r="D26" i="17"/>
  <c r="D104" i="17"/>
  <c r="D63" i="17"/>
  <c r="D105" i="17"/>
  <c r="D30" i="17"/>
  <c r="D113" i="17"/>
  <c r="D95" i="17"/>
  <c r="D41" i="17"/>
  <c r="D114" i="17"/>
  <c r="D3" i="17"/>
  <c r="D7" i="17"/>
  <c r="D53" i="17"/>
  <c r="D86" i="17"/>
  <c r="D92" i="17"/>
  <c r="D35" i="17"/>
  <c r="B28" i="18" s="1"/>
  <c r="D15" i="17"/>
  <c r="D130" i="17"/>
  <c r="D54" i="17"/>
  <c r="D115" i="17"/>
  <c r="D60" i="17"/>
  <c r="B14" i="18" s="1"/>
  <c r="D64" i="17"/>
  <c r="D32" i="17"/>
  <c r="B31" i="18" s="1"/>
  <c r="D116" i="17"/>
  <c r="D74" i="17"/>
  <c r="B9" i="18" s="1"/>
  <c r="D73" i="17"/>
  <c r="B4" i="18" s="1"/>
  <c r="D117" i="17"/>
  <c r="D2" i="17"/>
  <c r="D12" i="17"/>
  <c r="D118" i="17"/>
  <c r="D58" i="17"/>
  <c r="B21" i="18" s="1"/>
  <c r="D62" i="17"/>
  <c r="B27" i="18" l="1"/>
  <c r="B18" i="18"/>
  <c r="B20" i="18"/>
  <c r="B11" i="18"/>
  <c r="B5" i="18"/>
  <c r="B10" i="18"/>
  <c r="B26" i="18"/>
  <c r="B16" i="18"/>
  <c r="B12" i="18"/>
  <c r="B2" i="18"/>
  <c r="B24" i="18"/>
  <c r="B8" i="18"/>
  <c r="B33" i="18"/>
  <c r="B7" i="18"/>
  <c r="B13" i="18"/>
  <c r="B25" i="18"/>
  <c r="AR2" i="20"/>
  <c r="AR159" i="20"/>
  <c r="AR160" i="20"/>
  <c r="AR161" i="20"/>
  <c r="AR162" i="20"/>
  <c r="AR13" i="20"/>
  <c r="AR15" i="20"/>
  <c r="AR165" i="20"/>
  <c r="AR166" i="20"/>
  <c r="AR167" i="20"/>
  <c r="AR168" i="20"/>
  <c r="AR169" i="20"/>
  <c r="AR16" i="20"/>
  <c r="AR171" i="20"/>
  <c r="AR17" i="20"/>
  <c r="AR22" i="20"/>
  <c r="AR23" i="20"/>
  <c r="AR175" i="20"/>
  <c r="AR31" i="20"/>
  <c r="AR177" i="20"/>
  <c r="AR32" i="20"/>
  <c r="AR35" i="20"/>
  <c r="AR180" i="20"/>
  <c r="AR181" i="20"/>
  <c r="AR182" i="20"/>
  <c r="AR36" i="20"/>
  <c r="AR184" i="20"/>
  <c r="AR185" i="20"/>
  <c r="AR186" i="20"/>
  <c r="AR187" i="20"/>
  <c r="AR188" i="20"/>
  <c r="AR39" i="20"/>
  <c r="AR190" i="20"/>
  <c r="AR191" i="20"/>
  <c r="AR192" i="20"/>
  <c r="AR40" i="20"/>
  <c r="AR43" i="20"/>
  <c r="AR195" i="20"/>
  <c r="AR46" i="20"/>
  <c r="AR47" i="20"/>
  <c r="AR198" i="20"/>
  <c r="AR199" i="20"/>
  <c r="AR48" i="20"/>
  <c r="AR201" i="20"/>
  <c r="AR202" i="20"/>
  <c r="AR203" i="20"/>
  <c r="AR50" i="20"/>
  <c r="AR52" i="20"/>
  <c r="AR206" i="20"/>
  <c r="AR54" i="20"/>
  <c r="AR208" i="20"/>
  <c r="AR209" i="20"/>
  <c r="AR88" i="20"/>
  <c r="AR107" i="20"/>
  <c r="AR91" i="20"/>
  <c r="AR74" i="20"/>
  <c r="AR110" i="20"/>
  <c r="AR111" i="20"/>
  <c r="AR83" i="20"/>
  <c r="AR113" i="20"/>
  <c r="AR114" i="20"/>
  <c r="AR115" i="20"/>
  <c r="AR116" i="20"/>
  <c r="AR117" i="20"/>
  <c r="AR118" i="20"/>
  <c r="AR119" i="20"/>
  <c r="AR64" i="20"/>
  <c r="AR121" i="20"/>
  <c r="AR75" i="20"/>
  <c r="AR123" i="20"/>
  <c r="AR124" i="20"/>
  <c r="AR125" i="20"/>
  <c r="AR126" i="20"/>
  <c r="AR89" i="20"/>
  <c r="AR128" i="20"/>
  <c r="AR80" i="20"/>
  <c r="AR97" i="20"/>
  <c r="AR131" i="20"/>
  <c r="AR132" i="20"/>
  <c r="AR133" i="20"/>
  <c r="AR134" i="20"/>
  <c r="AR86" i="20"/>
  <c r="AR136" i="20"/>
  <c r="AR85" i="20"/>
  <c r="AR84" i="20"/>
  <c r="AR139" i="20"/>
  <c r="AR76" i="20"/>
  <c r="AR141" i="20"/>
  <c r="AR77" i="20"/>
  <c r="AR143" i="20"/>
  <c r="AR144" i="20"/>
  <c r="AR145" i="20"/>
  <c r="AR146" i="20"/>
  <c r="AR92" i="20"/>
  <c r="AR148" i="20"/>
  <c r="AR149" i="20"/>
  <c r="AR69" i="20"/>
  <c r="AR90" i="20"/>
  <c r="AR152" i="20"/>
  <c r="AR153" i="20"/>
  <c r="AR65" i="20"/>
  <c r="AR155" i="20"/>
  <c r="AR156" i="20"/>
  <c r="AR157" i="20"/>
  <c r="AR55" i="20"/>
  <c r="AR56" i="20"/>
  <c r="AR57" i="20"/>
  <c r="AR58" i="20"/>
  <c r="AR59" i="20"/>
  <c r="AR60" i="20"/>
  <c r="AR61" i="20"/>
  <c r="AR62" i="20"/>
  <c r="AR63" i="20"/>
  <c r="AR108" i="20"/>
  <c r="AR129" i="20"/>
  <c r="AR66" i="20"/>
  <c r="AR67" i="20"/>
  <c r="AR68" i="20"/>
  <c r="AR142" i="20"/>
  <c r="AR70" i="20"/>
  <c r="AR71" i="20"/>
  <c r="AR72" i="20"/>
  <c r="AR73" i="20"/>
  <c r="AR127" i="20"/>
  <c r="AR109" i="20"/>
  <c r="AR151" i="20"/>
  <c r="AR103" i="20"/>
  <c r="AR78" i="20"/>
  <c r="AR79" i="20"/>
  <c r="AR135" i="20"/>
  <c r="AR81" i="20"/>
  <c r="AR82" i="20"/>
  <c r="AR138" i="20"/>
  <c r="AR147" i="20"/>
  <c r="AR106" i="20"/>
  <c r="AR120" i="20"/>
  <c r="AR87" i="20"/>
  <c r="AR150" i="20"/>
  <c r="AR105" i="20"/>
  <c r="AR112" i="20"/>
  <c r="AR130" i="20"/>
  <c r="AR99" i="20"/>
  <c r="AR93" i="20"/>
  <c r="AR94" i="20"/>
  <c r="AR95" i="20"/>
  <c r="AR96" i="20"/>
  <c r="AR140" i="20"/>
  <c r="AR98" i="20"/>
  <c r="AR122" i="20"/>
  <c r="AR100" i="20"/>
  <c r="AR101" i="20"/>
  <c r="AR102" i="20"/>
  <c r="AR154" i="20"/>
  <c r="AR104" i="20"/>
  <c r="AR137" i="20"/>
  <c r="D7" i="8" l="1"/>
  <c r="D5" i="8"/>
  <c r="D8" i="8"/>
  <c r="D6" i="8"/>
  <c r="AR3" i="20"/>
  <c r="AR4" i="20"/>
  <c r="AR5" i="20"/>
  <c r="AR6" i="20"/>
  <c r="AR7" i="20"/>
  <c r="AR8" i="20"/>
  <c r="AR9" i="20"/>
  <c r="AR10" i="20"/>
  <c r="AR11" i="20"/>
  <c r="AR12" i="20"/>
  <c r="AR163" i="20"/>
  <c r="AR14" i="20"/>
  <c r="AR164" i="20"/>
  <c r="AR170" i="20"/>
  <c r="AR172" i="20"/>
  <c r="AR18" i="20"/>
  <c r="AR19" i="20"/>
  <c r="AR20" i="20"/>
  <c r="AR21" i="20"/>
  <c r="AR173" i="20"/>
  <c r="AR174" i="20"/>
  <c r="AR24" i="20"/>
  <c r="AR25" i="20"/>
  <c r="AR26" i="20"/>
  <c r="AR27" i="20"/>
  <c r="AR28" i="20"/>
  <c r="AR29" i="20"/>
  <c r="AR30" i="20"/>
  <c r="AR176" i="20"/>
  <c r="AR178" i="20"/>
  <c r="AR33" i="20"/>
  <c r="AR34" i="20"/>
  <c r="AR179" i="20"/>
  <c r="AR183" i="20"/>
  <c r="AR37" i="20"/>
  <c r="AR38" i="20"/>
  <c r="AR189" i="20"/>
  <c r="AR193" i="20"/>
  <c r="AR41" i="20"/>
  <c r="AR42" i="20"/>
  <c r="AR194" i="20"/>
  <c r="AR44" i="20"/>
  <c r="AR45" i="20"/>
  <c r="AR196" i="20"/>
  <c r="AR197" i="20"/>
  <c r="AR200" i="20"/>
  <c r="AR49" i="20"/>
  <c r="AR204" i="20"/>
  <c r="AR51" i="20"/>
  <c r="AR205" i="20"/>
  <c r="AR53" i="20"/>
  <c r="AR207" i="20"/>
  <c r="AR158" i="20"/>
  <c r="D4" i="8" l="1"/>
  <c r="AS112" i="17" l="1"/>
  <c r="AS111" i="17"/>
  <c r="D3" i="8" l="1"/>
  <c r="AS106" i="17"/>
  <c r="AS108" i="17"/>
  <c r="AS72" i="17"/>
  <c r="AS80" i="17"/>
  <c r="AS107" i="17"/>
  <c r="AS125" i="17"/>
  <c r="AS61" i="17"/>
  <c r="AS89" i="17"/>
  <c r="AS122" i="17"/>
  <c r="AS127" i="17"/>
  <c r="AS79" i="17"/>
  <c r="AS98" i="17"/>
  <c r="AS71" i="17"/>
  <c r="AS91" i="17"/>
  <c r="AS102" i="17"/>
  <c r="AS94" i="17"/>
  <c r="AS69" i="17"/>
  <c r="AS109" i="17"/>
  <c r="AS120" i="17"/>
  <c r="AS37" i="17"/>
  <c r="AS93" i="17"/>
  <c r="AS49" i="17"/>
  <c r="AS90" i="17"/>
  <c r="AS50" i="17"/>
  <c r="AS45" i="17"/>
  <c r="AS110" i="17"/>
  <c r="AS121" i="17"/>
  <c r="AS101" i="17"/>
  <c r="AS19" i="17"/>
  <c r="AS42" i="17"/>
  <c r="AS43" i="17"/>
  <c r="AS25" i="17"/>
  <c r="AS16" i="17"/>
  <c r="AS33" i="17"/>
  <c r="AS8" i="17"/>
  <c r="AS18" i="17"/>
  <c r="AS5" i="17"/>
  <c r="AS4" i="17"/>
  <c r="AS14" i="17"/>
  <c r="AS9" i="17"/>
  <c r="AS22" i="17"/>
  <c r="AS47" i="17"/>
  <c r="AS17" i="17"/>
  <c r="AS13" i="17"/>
  <c r="AS21" i="17"/>
  <c r="AS40" i="17"/>
  <c r="AS23" i="17"/>
  <c r="AS70" i="17"/>
  <c r="AS78" i="17"/>
  <c r="AS81" i="17"/>
  <c r="K21" i="14"/>
  <c r="V21" i="14" s="1"/>
  <c r="J21" i="14"/>
  <c r="U21" i="14" s="1"/>
  <c r="I21" i="14"/>
  <c r="T21" i="14" s="1"/>
  <c r="H21" i="14"/>
  <c r="S21" i="14" s="1"/>
  <c r="G21" i="14"/>
  <c r="R21" i="14" s="1"/>
  <c r="F21" i="14"/>
  <c r="Q21" i="14" s="1"/>
  <c r="K20" i="14"/>
  <c r="V20" i="14" s="1"/>
  <c r="J20" i="14"/>
  <c r="U20" i="14" s="1"/>
  <c r="I20" i="14"/>
  <c r="T20" i="14" s="1"/>
  <c r="H20" i="14"/>
  <c r="S20" i="14" s="1"/>
  <c r="G20" i="14"/>
  <c r="R20" i="14" s="1"/>
  <c r="F20" i="14"/>
  <c r="Q20" i="14" s="1"/>
  <c r="K19" i="14"/>
  <c r="V19" i="14" s="1"/>
  <c r="J19" i="14"/>
  <c r="U19" i="14" s="1"/>
  <c r="I19" i="14"/>
  <c r="T19" i="14" s="1"/>
  <c r="H19" i="14"/>
  <c r="S19" i="14" s="1"/>
  <c r="G19" i="14"/>
  <c r="R19" i="14" s="1"/>
  <c r="F19" i="14"/>
  <c r="Q19" i="14" s="1"/>
  <c r="K18" i="14"/>
  <c r="V18" i="14" s="1"/>
  <c r="J18" i="14"/>
  <c r="U18" i="14" s="1"/>
  <c r="I18" i="14"/>
  <c r="T18" i="14" s="1"/>
  <c r="H18" i="14"/>
  <c r="S18" i="14" s="1"/>
  <c r="G18" i="14"/>
  <c r="R18" i="14" s="1"/>
  <c r="F18" i="14"/>
  <c r="Q18" i="14" s="1"/>
  <c r="K17" i="14"/>
  <c r="V17" i="14" s="1"/>
  <c r="J17" i="14"/>
  <c r="U17" i="14" s="1"/>
  <c r="I17" i="14"/>
  <c r="T17" i="14" s="1"/>
  <c r="H17" i="14"/>
  <c r="S17" i="14" s="1"/>
  <c r="G17" i="14"/>
  <c r="R17" i="14" s="1"/>
  <c r="F17" i="14"/>
  <c r="Q17" i="14" s="1"/>
  <c r="K16" i="14"/>
  <c r="V16" i="14" s="1"/>
  <c r="J16" i="14"/>
  <c r="U16" i="14" s="1"/>
  <c r="I16" i="14"/>
  <c r="T16" i="14" s="1"/>
  <c r="H16" i="14"/>
  <c r="S16" i="14" s="1"/>
  <c r="G16" i="14"/>
  <c r="R16" i="14" s="1"/>
  <c r="F16" i="14"/>
  <c r="Q16" i="14" s="1"/>
  <c r="K15" i="14"/>
  <c r="V15" i="14" s="1"/>
  <c r="J15" i="14"/>
  <c r="U15" i="14" s="1"/>
  <c r="I15" i="14"/>
  <c r="T15" i="14" s="1"/>
  <c r="H15" i="14"/>
  <c r="S15" i="14" s="1"/>
  <c r="G15" i="14"/>
  <c r="R15" i="14" s="1"/>
  <c r="F15" i="14"/>
  <c r="Q15" i="14" s="1"/>
  <c r="K14" i="14"/>
  <c r="V14" i="14" s="1"/>
  <c r="J14" i="14"/>
  <c r="U14" i="14" s="1"/>
  <c r="I14" i="14"/>
  <c r="T14" i="14" s="1"/>
  <c r="H14" i="14"/>
  <c r="S14" i="14" s="1"/>
  <c r="G14" i="14"/>
  <c r="R14" i="14" s="1"/>
  <c r="F14" i="14"/>
  <c r="Q14" i="14" s="1"/>
  <c r="K13" i="14"/>
  <c r="V13" i="14" s="1"/>
  <c r="J13" i="14"/>
  <c r="U13" i="14" s="1"/>
  <c r="I13" i="14"/>
  <c r="T13" i="14" s="1"/>
  <c r="H13" i="14"/>
  <c r="S13" i="14" s="1"/>
  <c r="G13" i="14"/>
  <c r="R13" i="14" s="1"/>
  <c r="F13" i="14"/>
  <c r="Q13" i="14" s="1"/>
  <c r="K12" i="14"/>
  <c r="V12" i="14" s="1"/>
  <c r="J12" i="14"/>
  <c r="U12" i="14" s="1"/>
  <c r="I12" i="14"/>
  <c r="T12" i="14" s="1"/>
  <c r="H12" i="14"/>
  <c r="S12" i="14" s="1"/>
  <c r="G12" i="14"/>
  <c r="R12" i="14" s="1"/>
  <c r="F12" i="14"/>
  <c r="Q12" i="14" s="1"/>
  <c r="K11" i="14"/>
  <c r="V11" i="14" s="1"/>
  <c r="J11" i="14"/>
  <c r="U11" i="14" s="1"/>
  <c r="I11" i="14"/>
  <c r="T11" i="14" s="1"/>
  <c r="H11" i="14"/>
  <c r="S11" i="14" s="1"/>
  <c r="G11" i="14"/>
  <c r="R11" i="14" s="1"/>
  <c r="F11" i="14"/>
  <c r="Q11" i="14" s="1"/>
  <c r="K10" i="14"/>
  <c r="V10" i="14" s="1"/>
  <c r="J10" i="14"/>
  <c r="U10" i="14" s="1"/>
  <c r="I10" i="14"/>
  <c r="T10" i="14" s="1"/>
  <c r="H10" i="14"/>
  <c r="S10" i="14" s="1"/>
  <c r="G10" i="14"/>
  <c r="R10" i="14" s="1"/>
  <c r="F10" i="14"/>
  <c r="Q10" i="14" s="1"/>
  <c r="K9" i="14"/>
  <c r="V9" i="14" s="1"/>
  <c r="J9" i="14"/>
  <c r="U9" i="14" s="1"/>
  <c r="I9" i="14"/>
  <c r="T9" i="14" s="1"/>
  <c r="H9" i="14"/>
  <c r="S9" i="14" s="1"/>
  <c r="G9" i="14"/>
  <c r="R9" i="14" s="1"/>
  <c r="F9" i="14"/>
  <c r="Q9" i="14" s="1"/>
  <c r="K8" i="14"/>
  <c r="V8" i="14" s="1"/>
  <c r="J8" i="14"/>
  <c r="U8" i="14" s="1"/>
  <c r="I8" i="14"/>
  <c r="T8" i="14" s="1"/>
  <c r="H8" i="14"/>
  <c r="S8" i="14" s="1"/>
  <c r="G8" i="14"/>
  <c r="R8" i="14" s="1"/>
  <c r="F8" i="14"/>
  <c r="Q8" i="14" s="1"/>
  <c r="K7" i="14"/>
  <c r="V7" i="14" s="1"/>
  <c r="J7" i="14"/>
  <c r="U7" i="14" s="1"/>
  <c r="I7" i="14"/>
  <c r="T7" i="14" s="1"/>
  <c r="H7" i="14"/>
  <c r="S7" i="14" s="1"/>
  <c r="G7" i="14"/>
  <c r="R7" i="14" s="1"/>
  <c r="F7" i="14"/>
  <c r="Q7" i="14" s="1"/>
  <c r="K6" i="14"/>
  <c r="V6" i="14" s="1"/>
  <c r="J6" i="14"/>
  <c r="U6" i="14" s="1"/>
  <c r="I6" i="14"/>
  <c r="T6" i="14" s="1"/>
  <c r="H6" i="14"/>
  <c r="S6" i="14" s="1"/>
  <c r="G6" i="14"/>
  <c r="R6" i="14" s="1"/>
  <c r="F6" i="14"/>
  <c r="Q6" i="14" s="1"/>
  <c r="K5" i="14"/>
  <c r="V5" i="14" s="1"/>
  <c r="J5" i="14"/>
  <c r="U5" i="14" s="1"/>
  <c r="I5" i="14"/>
  <c r="T5" i="14" s="1"/>
  <c r="H5" i="14"/>
  <c r="S5" i="14" s="1"/>
  <c r="G5" i="14"/>
  <c r="R5" i="14" s="1"/>
  <c r="F5" i="14"/>
  <c r="Q5" i="14" s="1"/>
  <c r="K4" i="14"/>
  <c r="V4" i="14" s="1"/>
  <c r="J4" i="14"/>
  <c r="U4" i="14" s="1"/>
  <c r="I4" i="14"/>
  <c r="T4" i="14" s="1"/>
  <c r="H4" i="14"/>
  <c r="S4" i="14" s="1"/>
  <c r="G4" i="14"/>
  <c r="R4" i="14" s="1"/>
  <c r="F4" i="14"/>
  <c r="Q4" i="14" s="1"/>
  <c r="K3" i="14"/>
  <c r="J3" i="14"/>
  <c r="I3" i="14"/>
  <c r="H3" i="14"/>
  <c r="G3" i="14"/>
  <c r="F3" i="14"/>
  <c r="AH7" i="7"/>
  <c r="S7" i="7"/>
  <c r="F13" i="7"/>
  <c r="F12" i="7"/>
  <c r="S4" i="7"/>
  <c r="S5" i="7"/>
  <c r="S6" i="7"/>
  <c r="S8" i="7"/>
  <c r="S3" i="7"/>
  <c r="AH8" i="7"/>
  <c r="AH6" i="7"/>
  <c r="AH5" i="7"/>
  <c r="AH4" i="7"/>
  <c r="AH3" i="7"/>
  <c r="N32" i="18" l="1" a="1"/>
  <c r="N32" i="18" s="1"/>
  <c r="M19" i="18" a="1"/>
  <c r="M19" i="18" s="1"/>
  <c r="N19" i="18" a="1"/>
  <c r="N19" i="18" s="1"/>
  <c r="M34" i="18" a="1"/>
  <c r="M34" i="18" s="1"/>
  <c r="N34" i="18" a="1"/>
  <c r="N34" i="18" s="1"/>
  <c r="M37" i="18" a="1"/>
  <c r="M37" i="18" s="1"/>
  <c r="N37" i="18" a="1"/>
  <c r="N37" i="18" s="1"/>
  <c r="M32" i="18" a="1"/>
  <c r="M32" i="18" s="1"/>
  <c r="G5" i="8" a="1"/>
  <c r="G5" i="8" s="1"/>
  <c r="F7" i="8" a="1"/>
  <c r="F7" i="8" s="1"/>
  <c r="H5" i="8" a="1"/>
  <c r="H5" i="8" s="1"/>
  <c r="G7" i="8" a="1"/>
  <c r="G7" i="8" s="1"/>
  <c r="E6" i="8" a="1"/>
  <c r="E6" i="8" s="1"/>
  <c r="H7" i="8" a="1"/>
  <c r="H7" i="8" s="1"/>
  <c r="E7" i="8" a="1"/>
  <c r="E7" i="8" s="1"/>
  <c r="E8" i="8" a="1"/>
  <c r="E8" i="8" s="1"/>
  <c r="E5" i="8" a="1"/>
  <c r="E5" i="8" s="1"/>
  <c r="F6" i="8" a="1"/>
  <c r="F6" i="8" s="1"/>
  <c r="F8" i="8" a="1"/>
  <c r="F8" i="8" s="1"/>
  <c r="G8" i="8" a="1"/>
  <c r="G8" i="8" s="1"/>
  <c r="F5" i="8" a="1"/>
  <c r="F5" i="8" s="1"/>
  <c r="G6" i="8" a="1"/>
  <c r="G6" i="8" s="1"/>
  <c r="H6" i="8" a="1"/>
  <c r="H6" i="8" s="1"/>
  <c r="H8" i="8" a="1"/>
  <c r="H8" i="8" s="1"/>
  <c r="M14" i="18" a="1"/>
  <c r="M14" i="18" s="1"/>
  <c r="M24" i="18" a="1"/>
  <c r="M24" i="18" s="1"/>
  <c r="M22" i="18" a="1"/>
  <c r="M22" i="18" s="1"/>
  <c r="M36" i="18" a="1"/>
  <c r="M36" i="18" s="1"/>
  <c r="M4" i="18" a="1"/>
  <c r="M4" i="18" s="1"/>
  <c r="M11" i="18" a="1"/>
  <c r="M11" i="18" s="1"/>
  <c r="M30" i="18" a="1"/>
  <c r="M30" i="18" s="1"/>
  <c r="M31" i="18" a="1"/>
  <c r="M31" i="18" s="1"/>
  <c r="M5" i="23" a="1"/>
  <c r="M5" i="23" s="1"/>
  <c r="M9" i="23" a="1"/>
  <c r="M9" i="23" s="1"/>
  <c r="M13" i="23" a="1"/>
  <c r="M13" i="23" s="1"/>
  <c r="M15" i="23" a="1"/>
  <c r="M15" i="23" s="1"/>
  <c r="N14" i="18" a="1"/>
  <c r="N14" i="18" s="1"/>
  <c r="N24" i="18" a="1"/>
  <c r="N24" i="18" s="1"/>
  <c r="N22" i="18" a="1"/>
  <c r="N22" i="18" s="1"/>
  <c r="N36" i="18" a="1"/>
  <c r="N36" i="18" s="1"/>
  <c r="N4" i="18" a="1"/>
  <c r="N4" i="18" s="1"/>
  <c r="N11" i="18" a="1"/>
  <c r="N11" i="18" s="1"/>
  <c r="N30" i="18" a="1"/>
  <c r="N30" i="18" s="1"/>
  <c r="N31" i="18" a="1"/>
  <c r="N31" i="18" s="1"/>
  <c r="M2" i="23" a="1"/>
  <c r="M2" i="23" s="1"/>
  <c r="N5" i="23" a="1"/>
  <c r="N5" i="23" s="1"/>
  <c r="N9" i="23" a="1"/>
  <c r="N9" i="23" s="1"/>
  <c r="N15" i="23" a="1"/>
  <c r="N15" i="23" s="1"/>
  <c r="M15" i="18" a="1"/>
  <c r="M15" i="18" s="1"/>
  <c r="M25" i="18" a="1"/>
  <c r="M25" i="18" s="1"/>
  <c r="M35" i="18" a="1"/>
  <c r="M35" i="18" s="1"/>
  <c r="M6" i="18" a="1"/>
  <c r="M6" i="18" s="1"/>
  <c r="M7" i="18" a="1"/>
  <c r="M7" i="18" s="1"/>
  <c r="M12" i="18" a="1"/>
  <c r="M12" i="18" s="1"/>
  <c r="M33" i="18" a="1"/>
  <c r="M33" i="18" s="1"/>
  <c r="M18" i="18" a="1"/>
  <c r="M18" i="18" s="1"/>
  <c r="N3" i="23" a="1"/>
  <c r="N3" i="23" s="1"/>
  <c r="N7" i="23" a="1"/>
  <c r="N7" i="23" s="1"/>
  <c r="N11" i="23" a="1"/>
  <c r="N11" i="23" s="1"/>
  <c r="N15" i="18" a="1"/>
  <c r="N15" i="18" s="1"/>
  <c r="N25" i="18" a="1"/>
  <c r="N25" i="18" s="1"/>
  <c r="N35" i="18" a="1"/>
  <c r="N35" i="18" s="1"/>
  <c r="N6" i="18" a="1"/>
  <c r="N6" i="18" s="1"/>
  <c r="N7" i="18" a="1"/>
  <c r="N7" i="18" s="1"/>
  <c r="N12" i="18" a="1"/>
  <c r="N12" i="18" s="1"/>
  <c r="N33" i="18" a="1"/>
  <c r="N33" i="18" s="1"/>
  <c r="N18" i="18" a="1"/>
  <c r="N18" i="18" s="1"/>
  <c r="M6" i="23" a="1"/>
  <c r="M6" i="23" s="1"/>
  <c r="M10" i="23" a="1"/>
  <c r="M10" i="23" s="1"/>
  <c r="M14" i="23" a="1"/>
  <c r="M14" i="23" s="1"/>
  <c r="M16" i="18" a="1"/>
  <c r="M16" i="18" s="1"/>
  <c r="M26" i="18" a="1"/>
  <c r="M26" i="18" s="1"/>
  <c r="M17" i="18" a="1"/>
  <c r="M17" i="18" s="1"/>
  <c r="M2" i="18" a="1"/>
  <c r="M2" i="18" s="1"/>
  <c r="M9" i="18" a="1"/>
  <c r="M9" i="18" s="1"/>
  <c r="M20" i="18" a="1"/>
  <c r="M20" i="18" s="1"/>
  <c r="M5" i="18" a="1"/>
  <c r="M5" i="18" s="1"/>
  <c r="M21" i="18" a="1"/>
  <c r="M21" i="18" s="1"/>
  <c r="M4" i="23" a="1"/>
  <c r="M4" i="23" s="1"/>
  <c r="M8" i="23" a="1"/>
  <c r="M8" i="23" s="1"/>
  <c r="M12" i="23" a="1"/>
  <c r="M12" i="23" s="1"/>
  <c r="M16" i="23" a="1"/>
  <c r="M16" i="23" s="1"/>
  <c r="N16" i="18" a="1"/>
  <c r="N16" i="18" s="1"/>
  <c r="N26" i="18" a="1"/>
  <c r="N26" i="18" s="1"/>
  <c r="N17" i="18" a="1"/>
  <c r="N17" i="18" s="1"/>
  <c r="N2" i="18" a="1"/>
  <c r="N2" i="18" s="1"/>
  <c r="N9" i="18" a="1"/>
  <c r="N9" i="18" s="1"/>
  <c r="N20" i="18" a="1"/>
  <c r="N20" i="18" s="1"/>
  <c r="N5" i="18" a="1"/>
  <c r="N5" i="18" s="1"/>
  <c r="N21" i="18" a="1"/>
  <c r="N21" i="18" s="1"/>
  <c r="N4" i="23" a="1"/>
  <c r="N4" i="23" s="1"/>
  <c r="N8" i="23" a="1"/>
  <c r="N8" i="23" s="1"/>
  <c r="N12" i="23" a="1"/>
  <c r="N12" i="23" s="1"/>
  <c r="N16" i="23" a="1"/>
  <c r="N16" i="23" s="1"/>
  <c r="M23" i="18" a="1"/>
  <c r="M23" i="18" s="1"/>
  <c r="M27" i="18" a="1"/>
  <c r="M27" i="18" s="1"/>
  <c r="M29" i="18" a="1"/>
  <c r="M29" i="18" s="1"/>
  <c r="M3" i="18" a="1"/>
  <c r="M3" i="18" s="1"/>
  <c r="M10" i="18" a="1"/>
  <c r="M10" i="18" s="1"/>
  <c r="M28" i="18" a="1"/>
  <c r="M28" i="18" s="1"/>
  <c r="M8" i="18" a="1"/>
  <c r="M8" i="18" s="1"/>
  <c r="N13" i="18" a="1"/>
  <c r="N13" i="18" s="1"/>
  <c r="N6" i="23" a="1"/>
  <c r="N6" i="23" s="1"/>
  <c r="N10" i="23" a="1"/>
  <c r="N10" i="23" s="1"/>
  <c r="N14" i="23" a="1"/>
  <c r="N14" i="23" s="1"/>
  <c r="N13" i="23" a="1"/>
  <c r="N13" i="23" s="1"/>
  <c r="N23" i="18" a="1"/>
  <c r="N23" i="18" s="1"/>
  <c r="N27" i="18" a="1"/>
  <c r="N27" i="18" s="1"/>
  <c r="N29" i="18" a="1"/>
  <c r="N29" i="18" s="1"/>
  <c r="N3" i="18" a="1"/>
  <c r="N3" i="18" s="1"/>
  <c r="N10" i="18" a="1"/>
  <c r="N10" i="18" s="1"/>
  <c r="N28" i="18" a="1"/>
  <c r="N28" i="18" s="1"/>
  <c r="N8" i="18" a="1"/>
  <c r="N8" i="18" s="1"/>
  <c r="M13" i="18" a="1"/>
  <c r="M13" i="18" s="1"/>
  <c r="M3" i="23" a="1"/>
  <c r="M3" i="23" s="1"/>
  <c r="M7" i="23" a="1"/>
  <c r="M7" i="23" s="1"/>
  <c r="M11" i="23" a="1"/>
  <c r="M11" i="23" s="1"/>
  <c r="N2" i="23" a="1"/>
  <c r="N2" i="23" s="1"/>
  <c r="F4" i="8" a="1"/>
  <c r="F4" i="8" s="1"/>
  <c r="G4" i="8" a="1"/>
  <c r="G4" i="8" s="1"/>
  <c r="H4" i="8" a="1"/>
  <c r="H4" i="8" s="1"/>
  <c r="E4" i="8" a="1"/>
  <c r="E4" i="8" s="1"/>
  <c r="H3" i="8" a="1"/>
  <c r="H3" i="8" s="1"/>
  <c r="G3" i="8" a="1"/>
  <c r="G3" i="8" s="1"/>
  <c r="E3" i="8" a="1"/>
  <c r="E3" i="8" s="1"/>
  <c r="F3" i="8" a="1"/>
  <c r="F3" i="8" s="1"/>
  <c r="V3" i="14"/>
  <c r="V22" i="14" s="1"/>
  <c r="K22" i="14"/>
  <c r="H23" i="14"/>
  <c r="S23" i="14" s="1"/>
  <c r="I23" i="14"/>
  <c r="T23" i="14" s="1"/>
  <c r="J23" i="14"/>
  <c r="U23" i="14" s="1"/>
  <c r="F23" i="14"/>
  <c r="Q23" i="14" s="1"/>
  <c r="Q3" i="14"/>
  <c r="Q22" i="14" s="1"/>
  <c r="F22" i="14"/>
  <c r="K23" i="14"/>
  <c r="V23" i="14" s="1"/>
  <c r="R3" i="14"/>
  <c r="R22" i="14" s="1"/>
  <c r="G22" i="14"/>
  <c r="S3" i="14"/>
  <c r="S22" i="14" s="1"/>
  <c r="H22" i="14"/>
  <c r="T3" i="14"/>
  <c r="T22" i="14" s="1"/>
  <c r="I22" i="14"/>
  <c r="G23" i="14"/>
  <c r="R23" i="14" s="1"/>
  <c r="U3" i="14"/>
  <c r="U22" i="14" s="1"/>
  <c r="J22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<sst xmlns="http://schemas.openxmlformats.org/spreadsheetml/2006/main" count="7654" uniqueCount="1904">
  <si>
    <t>Description of this spreadsheet</t>
  </si>
  <si>
    <t>Worksheet</t>
  </si>
  <si>
    <t>Description</t>
  </si>
  <si>
    <t>Overall Release Summary</t>
  </si>
  <si>
    <t>This tab contains a summary of the total on- and off-site land releases per year.</t>
  </si>
  <si>
    <t>Facility Summary</t>
  </si>
  <si>
    <t>OES Summary</t>
  </si>
  <si>
    <t xml:space="preserve">Lookup table of relevant OES, including statistics on # of TRI entries for each OES, and assumptions for the number of release days for each OES. </t>
  </si>
  <si>
    <t>TRI Annual Releases (lb/yr)</t>
  </si>
  <si>
    <t>TRI Annual Releases (kg/yr)</t>
  </si>
  <si>
    <t>Land Release Category</t>
  </si>
  <si>
    <t>178 TOTAL ON-SITE UGRND INJ TO CL I WELLS – POUNDS</t>
  </si>
  <si>
    <t>182 TOTAL ON-SITE UGRND INJ TO CL II-V WELLS – POUNDS</t>
  </si>
  <si>
    <t>191 TOTAL ON-SITE RCRA SUBTITLE C LANDFILLS</t>
  </si>
  <si>
    <t>195 TOTAL OTHER ON-SITE LANDFILLS</t>
  </si>
  <si>
    <t>199 TOTAL ON-SITE LAND TREATMENT</t>
  </si>
  <si>
    <t>207 TOTAL RCRA C SURFACE IMPOUNDMENTS</t>
  </si>
  <si>
    <t>211 TOTAL OTHER SURFACE IMPOUNDMENTS</t>
  </si>
  <si>
    <t>215 TOTAL OTHER DISPOSAL</t>
  </si>
  <si>
    <t>220 WASTE ROCK QUANTITY</t>
  </si>
  <si>
    <t>230 OFF-SITE – UNDERGROUND INJECTION - CLASS 1 WELLS</t>
  </si>
  <si>
    <t>231 OFF-SITE – UNDERGROUND INJECTION - CLASS II-V WELLS</t>
  </si>
  <si>
    <t>234 OFF-SITE - RCRA SUBTITLE C SURFACE IMPOUNDMENTS</t>
  </si>
  <si>
    <t>235 OFF-SITE - OTHER SURFACE IMPOUNDMENTS</t>
  </si>
  <si>
    <t>236 OFF-SITE - OTHER LANDFILLS</t>
  </si>
  <si>
    <t>237 OFF-SITE - RCRA SUBTITLE C LANDFILLS</t>
  </si>
  <si>
    <t>238 OFF-SITE - DISPOSAL - LAND TREATMENT</t>
  </si>
  <si>
    <t>239 OFF-SITE - DISPOSAL - OTHER LAND DISPOSAL</t>
  </si>
  <si>
    <t>241 OFF-SITE - DISPOSAL - TRANSFER TO WASTE BROKER</t>
  </si>
  <si>
    <t>254 OFF-SITE - SOLIDIFICATION/STABILIZATION TREATMENT– NON META</t>
  </si>
  <si>
    <t>TOTAL</t>
  </si>
  <si>
    <t>Check</t>
  </si>
  <si>
    <t>COU Determination</t>
  </si>
  <si>
    <t>9 TRIFD</t>
  </si>
  <si>
    <t>74 FRS FACILITY ID</t>
  </si>
  <si>
    <t>51 RCRA NR A</t>
  </si>
  <si>
    <t>10 FACILITY NAME</t>
  </si>
  <si>
    <t>11 FACILITY STREET</t>
  </si>
  <si>
    <t>12 FACILITY CITY</t>
  </si>
  <si>
    <t>13 FACILITY COUNTY</t>
  </si>
  <si>
    <t>14 FACILITY STATE</t>
  </si>
  <si>
    <t>15 FACILITY ZIP CODE</t>
  </si>
  <si>
    <t>47 LATITUDE</t>
  </si>
  <si>
    <t>48 LONGITUDE</t>
  </si>
  <si>
    <t>Median Release (lb/yr)</t>
  </si>
  <si>
    <t>Maximum Release (lb/yr)</t>
  </si>
  <si>
    <t>Processing as a Reactant</t>
  </si>
  <si>
    <t>77541THDWCBUILD</t>
  </si>
  <si>
    <t>TXR000017855</t>
  </si>
  <si>
    <t>DOW CHEMICAL CO FREEPORT FACILITY</t>
  </si>
  <si>
    <t>2301 N BRAZOSPORT BLVD</t>
  </si>
  <si>
    <t>FREEPORT</t>
  </si>
  <si>
    <t>BRAZORIA</t>
  </si>
  <si>
    <t>TX</t>
  </si>
  <si>
    <t>TOTAL OTHER ON-SITE LANDFILLS</t>
  </si>
  <si>
    <t>Manufacturing</t>
  </si>
  <si>
    <t>70805LLDSGCORNE</t>
  </si>
  <si>
    <t>LAD000802868</t>
  </si>
  <si>
    <t>HONEYWELL INTERNATIONAL INC-BATON ROUGE PLANT</t>
  </si>
  <si>
    <t>CORNER OF LUPINE &amp; ONTARIO STR EETS</t>
  </si>
  <si>
    <t>BATON ROUGE</t>
  </si>
  <si>
    <t>EAST BATON ROUGE PARISH</t>
  </si>
  <si>
    <t>LA</t>
  </si>
  <si>
    <t>OFF-SITE - RCRA SUBTITLE C LANDFILLS</t>
  </si>
  <si>
    <t>70734BRDNCLOUIS</t>
  </si>
  <si>
    <t>LAD003913449</t>
  </si>
  <si>
    <t>WESTLAKE VINYLS CO</t>
  </si>
  <si>
    <t>36045 HWY 30</t>
  </si>
  <si>
    <t>GEISMAR</t>
  </si>
  <si>
    <t>ASCENSION PARISH</t>
  </si>
  <si>
    <t>OFF-SITE - OTHER LANDFILLS</t>
  </si>
  <si>
    <t>70669PPGNDCOLUM</t>
  </si>
  <si>
    <t>LAD008086506</t>
  </si>
  <si>
    <t>EAGLE US 2 LLC</t>
  </si>
  <si>
    <t>1300 PPG DR</t>
  </si>
  <si>
    <t>WESTLAKE</t>
  </si>
  <si>
    <t>CALCASIEU PARISH</t>
  </si>
  <si>
    <t>70765THDWCHIGHW</t>
  </si>
  <si>
    <t>LAD008187080</t>
  </si>
  <si>
    <t>THE DOW CHEMICAL CO - LOUISIANA OPERATIONS</t>
  </si>
  <si>
    <t>21255 LA HWY 1 S</t>
  </si>
  <si>
    <t>PLAQUEMINE</t>
  </si>
  <si>
    <t>IBERVILLE PARISH</t>
  </si>
  <si>
    <t>70669GRGGL1600V</t>
  </si>
  <si>
    <t>LAD086478047</t>
  </si>
  <si>
    <t>WESTLAKE LAKE CHARLES NORTH</t>
  </si>
  <si>
    <t>1600 VCM PLANT RD</t>
  </si>
  <si>
    <t>70734VLCNMASHLA</t>
  </si>
  <si>
    <t>LAD092681824</t>
  </si>
  <si>
    <t>OCCIDENTAL CHEMICAL HOLDING CORP - GEISMAR PLANT</t>
  </si>
  <si>
    <t>8318 ASHLAND RD</t>
  </si>
  <si>
    <t>TOTAL OTHER DISPOSAL</t>
  </si>
  <si>
    <t>70723CCDNTHIGHW</t>
  </si>
  <si>
    <t>LAD098168206</t>
  </si>
  <si>
    <t>OCCIDENTAL CHEMICAL HOLDING CORP</t>
  </si>
  <si>
    <t>7377 HWY 3214</t>
  </si>
  <si>
    <t>CONVENT</t>
  </si>
  <si>
    <t>ST JAMES PARISH</t>
  </si>
  <si>
    <t>TOTAL OTHER DISPOSAL; OFF-SITE - OTHER LANDFILLS</t>
  </si>
  <si>
    <t>7076WBLCBP21255</t>
  </si>
  <si>
    <t>LAR000086074</t>
  </si>
  <si>
    <t>BLUE CUBE OPERATIONS LLC - PLAQUEMINE SITE</t>
  </si>
  <si>
    <t>21255 HIGHWAY 1</t>
  </si>
  <si>
    <t>77571LPRTC2400M</t>
  </si>
  <si>
    <t>TXD070133319</t>
  </si>
  <si>
    <t>OXY VINYLS LP LA PORTE VCM PLANT</t>
  </si>
  <si>
    <t>2400 MILLER CUTOFF RD</t>
  </si>
  <si>
    <t>LA PORTE</t>
  </si>
  <si>
    <t>HARRIS</t>
  </si>
  <si>
    <t>OFF-SITE – UNDERGROUND INJECTION - CLASS 1 WELLS; OFF-SITE - OTHER LANDFILLS; OFF-SITE - RCRA SUBTITLE C LANDFILLS</t>
  </si>
  <si>
    <t>77536CCDNTTIDAL</t>
  </si>
  <si>
    <t>TXD981911209</t>
  </si>
  <si>
    <t>OXY VINYLS LP DEER PARK-VCM PLANT</t>
  </si>
  <si>
    <t>5900 HWY 225 GATE 8A</t>
  </si>
  <si>
    <t>DEER PARK</t>
  </si>
  <si>
    <t>78359CCDNTHWY36</t>
  </si>
  <si>
    <t>TXD982286932</t>
  </si>
  <si>
    <t>OCCIDENTAL CHEMICAL CORP</t>
  </si>
  <si>
    <t>4133 HWY 361</t>
  </si>
  <si>
    <t>GREGORY</t>
  </si>
  <si>
    <t>SAN PATRICIO</t>
  </si>
  <si>
    <t>7754WBLCBP231NB</t>
  </si>
  <si>
    <t>TXR000083481</t>
  </si>
  <si>
    <t>OLIN BLUE CUBE FREEPORT TX</t>
  </si>
  <si>
    <t>2301 N BRAZOSPORT BLVD.</t>
  </si>
  <si>
    <t>TOTAL ON-SITE RCRA SUBTITLE C LANDFILLS; OFF-SITE - OTHER LANDFILLS</t>
  </si>
  <si>
    <t>77978FRMSPPOBOX</t>
  </si>
  <si>
    <t>TXT490011293</t>
  </si>
  <si>
    <t>FORMOSA PLASTICS CORP TEXAS</t>
  </si>
  <si>
    <t>201 FORMOSA DR</t>
  </si>
  <si>
    <t>POINT COMFORT</t>
  </si>
  <si>
    <t>CALHOUN</t>
  </si>
  <si>
    <t>77501THYLC1000N</t>
  </si>
  <si>
    <t>ETHYL CORP</t>
  </si>
  <si>
    <t>1000 N. SOUTH STREET</t>
  </si>
  <si>
    <t>PASADENA</t>
  </si>
  <si>
    <t>OFF-SITE - DISPOSAL - TRANSFER TO WASTE BROKER</t>
  </si>
  <si>
    <t>77 TRI CHEMICAL ID</t>
  </si>
  <si>
    <t>78 CHEMICAL NAME</t>
  </si>
  <si>
    <t>1 FORM TYPE</t>
  </si>
  <si>
    <t>2 REPORTING YEAR</t>
  </si>
  <si>
    <t>75 DOCUMENT CONTROL NUMBER</t>
  </si>
  <si>
    <t>106 MAXIMUM AMOUNT ON SITE</t>
  </si>
  <si>
    <t>Code Expansion</t>
  </si>
  <si>
    <t>73 STANDARDIZED PARENT COMPANY NAME</t>
  </si>
  <si>
    <t>34 PRIMARY SIC CODE</t>
  </si>
  <si>
    <t>SIC Desc</t>
  </si>
  <si>
    <t>41 PRIMARY NAICS CODE</t>
  </si>
  <si>
    <t>2012 NAICS Desc</t>
  </si>
  <si>
    <t>Land Release</t>
  </si>
  <si>
    <t>1,2-Dichloroethane</t>
  </si>
  <si>
    <t>R</t>
  </si>
  <si>
    <t>100,000,000 to 99,999,999</t>
  </si>
  <si>
    <t>DOW INC</t>
  </si>
  <si>
    <t>All Other Basic Organic Chemical Manufacturing</t>
  </si>
  <si>
    <t>50,000,000 to 99,999,999</t>
  </si>
  <si>
    <t>500,000,000 to 999,999,999</t>
  </si>
  <si>
    <t>FORMOSA PLASTICS CORP USA</t>
  </si>
  <si>
    <t>Plastics Material and Resin Manufacturing</t>
  </si>
  <si>
    <t>100,000 to 999,999</t>
  </si>
  <si>
    <t>HONEYWELL INTERNATIONAL INC</t>
  </si>
  <si>
    <t>10,000 to 99,999</t>
  </si>
  <si>
    <t>NEWMARKET CORP</t>
  </si>
  <si>
    <t>Other Basic Inorganic Chemical Manufacturing</t>
  </si>
  <si>
    <t>ST. JAMES PARISH</t>
  </si>
  <si>
    <t>10,000,000 to 49,999,999</t>
  </si>
  <si>
    <t>OLIN CORP</t>
  </si>
  <si>
    <t>FREEPORT_OLIN BC</t>
  </si>
  <si>
    <t>WESTLAKE CHEMICAL CORP</t>
  </si>
  <si>
    <t>1,000,000 to 9,999,999</t>
  </si>
  <si>
    <t>Petrochemical Manufacturing</t>
  </si>
  <si>
    <t>Facility Identification</t>
  </si>
  <si>
    <t>On-Site Disposal</t>
  </si>
  <si>
    <t>Off-Site Disposal</t>
  </si>
  <si>
    <t>Industry</t>
  </si>
  <si>
    <t>Helper</t>
  </si>
  <si>
    <t>Form</t>
  </si>
  <si>
    <t>Reporting Year</t>
  </si>
  <si>
    <t>TRI Facility Id</t>
  </si>
  <si>
    <t>Facility Name</t>
  </si>
  <si>
    <t>Street Address</t>
  </si>
  <si>
    <t>City Name</t>
  </si>
  <si>
    <t>County Name</t>
  </si>
  <si>
    <t>State Abbreviation</t>
  </si>
  <si>
    <t>Zip Code</t>
  </si>
  <si>
    <t>Region</t>
  </si>
  <si>
    <t>Facility Registry System ID</t>
  </si>
  <si>
    <t>Latitude</t>
  </si>
  <si>
    <t>Longitude</t>
  </si>
  <si>
    <t>Document Control Number</t>
  </si>
  <si>
    <t>CAS Registry Number</t>
  </si>
  <si>
    <t>CAS Chem Name</t>
  </si>
  <si>
    <t>Maximum Amount Of Chemical</t>
  </si>
  <si>
    <t>Code Expansion for Maximum Amount Of Chemical</t>
  </si>
  <si>
    <t>On-Site Disposal (lbs)</t>
  </si>
  <si>
    <t>On-Site Disposal Type</t>
  </si>
  <si>
    <t>Off-Site Disposal (lbs)</t>
  </si>
  <si>
    <t>Off-Site Disposal Type</t>
  </si>
  <si>
    <t>Receiving Facility</t>
  </si>
  <si>
    <t>Receiving Facility Address</t>
  </si>
  <si>
    <t>Receiving Facility City</t>
  </si>
  <si>
    <t>Receiving Facility State</t>
  </si>
  <si>
    <t>Receiving  RCRA ID</t>
  </si>
  <si>
    <t>Receiving Facility FRS</t>
  </si>
  <si>
    <t>Primary NAICS Code</t>
  </si>
  <si>
    <t>Primary NAICS Description</t>
  </si>
  <si>
    <t>Industry Code</t>
  </si>
  <si>
    <t>Industry Description</t>
  </si>
  <si>
    <t>Ethylidene dichloride</t>
  </si>
  <si>
    <t>OTHER ON-SITE LANDFILLS</t>
  </si>
  <si>
    <t>N/A</t>
  </si>
  <si>
    <t>325</t>
  </si>
  <si>
    <t>Chemical Manufacturing</t>
  </si>
  <si>
    <t>CHEMICAL WASTE MANAGEMENT - LA KE CHARLES FACILITY</t>
  </si>
  <si>
    <t>7170 JOHN BRANNON ROAD</t>
  </si>
  <si>
    <t>SULPHUR</t>
  </si>
  <si>
    <t>LAD000777201</t>
  </si>
  <si>
    <t>EAGLE US 2 Statistics</t>
  </si>
  <si>
    <t>Off-Site Disposal (lb/yr)</t>
  </si>
  <si>
    <t>Median</t>
  </si>
  <si>
    <t>Max</t>
  </si>
  <si>
    <t>Annual Release Range (kg/site-day)</t>
  </si>
  <si>
    <t>Daily Release Range (kg/site-day)</t>
  </si>
  <si>
    <t>OES</t>
  </si>
  <si>
    <t>Release Days</t>
  </si>
  <si>
    <t>Release pattern</t>
  </si>
  <si>
    <t>50th Percentile</t>
  </si>
  <si>
    <t>95th Percentile</t>
  </si>
  <si>
    <t>Notes</t>
  </si>
  <si>
    <t>unknown - see notes for number of release days</t>
  </si>
  <si>
    <t>Assumes facility operates 7 days/week and 50 weeks/yr (with two weeks down for turnaround) and that the facility is producing and releasing the chemical daily during operation.</t>
  </si>
  <si>
    <t>Max Amount Onsite</t>
  </si>
  <si>
    <t>0 to 99</t>
  </si>
  <si>
    <t>100 to 999</t>
  </si>
  <si>
    <t>1,000 to 9,999</t>
  </si>
  <si>
    <t>1 billion to &gt;1 billion</t>
  </si>
  <si>
    <t>2012 NAICS U.S. Matched to 2017 NAICS U.S. (Full Concordance)</t>
  </si>
  <si>
    <t>(Note:  2017 NAICS codes in bold indicate pieces of the 2017 industry came from more than one 2012 NAICS industry; 2012 NAICS codes in italics indicate the 2012 industry split to two or more 2017 NAICS industries.)</t>
  </si>
  <si>
    <t>2012 NAICS Code</t>
  </si>
  <si>
    <r>
      <t xml:space="preserve">2012 NAICS Title
</t>
    </r>
    <r>
      <rPr>
        <b/>
        <i/>
        <sz val="10"/>
        <rFont val="Arial"/>
        <family val="2"/>
      </rPr>
      <t>(and specific piece of the 2012 industry that is contained in the 2017 industry)</t>
    </r>
  </si>
  <si>
    <t>2017 NAICS Code</t>
  </si>
  <si>
    <t>2017 NAICS Title</t>
  </si>
  <si>
    <t>Soybean Farming</t>
  </si>
  <si>
    <t>Oilseed (except Soybean) Farming</t>
  </si>
  <si>
    <t>Dry Pea and Bean Farming</t>
  </si>
  <si>
    <t>Wheat Farming</t>
  </si>
  <si>
    <t>Corn Farming</t>
  </si>
  <si>
    <t>Rice Farming</t>
  </si>
  <si>
    <t>Oilseed and Grain Combination Farming</t>
  </si>
  <si>
    <t>All Other Grain Farming</t>
  </si>
  <si>
    <t>Potato Farming</t>
  </si>
  <si>
    <t>Other Vegetable (except Potato) and Melon Farming</t>
  </si>
  <si>
    <t>Orange Groves</t>
  </si>
  <si>
    <t>Citrus (except Orange) Groves</t>
  </si>
  <si>
    <t>Apple Orchards</t>
  </si>
  <si>
    <t>Grape Vineyards</t>
  </si>
  <si>
    <t>Strawberry Farming</t>
  </si>
  <si>
    <t>Berry (except Strawberry) Farming</t>
  </si>
  <si>
    <t>Tree Nut Farming</t>
  </si>
  <si>
    <t>Fruit and Tree Nut Combination Farming</t>
  </si>
  <si>
    <t>Other Noncitrus Fruit Farming</t>
  </si>
  <si>
    <t>Mushroom Production</t>
  </si>
  <si>
    <t>Other Food Crops Grown Under Cover</t>
  </si>
  <si>
    <t>Nursery and Tree Production</t>
  </si>
  <si>
    <t>Floriculture Production</t>
  </si>
  <si>
    <t>Tobacco Farming</t>
  </si>
  <si>
    <t>Cotton Farming</t>
  </si>
  <si>
    <t>Sugarcane Farming</t>
  </si>
  <si>
    <t>Hay Farming</t>
  </si>
  <si>
    <t>Sugar Beet Farming</t>
  </si>
  <si>
    <t>Peanut Farming</t>
  </si>
  <si>
    <t>All Other Miscellaneous Crop Farming</t>
  </si>
  <si>
    <t>Beef Cattle Ranching and Farming</t>
  </si>
  <si>
    <t>Cattle Feedlots</t>
  </si>
  <si>
    <t>Dairy Cattle and Milk Production</t>
  </si>
  <si>
    <t>Dual-Purpose Cattle Ranching and Farming</t>
  </si>
  <si>
    <t>Hog and Pig Farming</t>
  </si>
  <si>
    <t>Chicken Egg Production</t>
  </si>
  <si>
    <t>Broilers and Other Meat Type Chicken Production</t>
  </si>
  <si>
    <t>Turkey Production</t>
  </si>
  <si>
    <t>Poultry Hatcheries</t>
  </si>
  <si>
    <t>Other Poultry Production</t>
  </si>
  <si>
    <t>Sheep Farming</t>
  </si>
  <si>
    <t>Goat Farming</t>
  </si>
  <si>
    <t>Finfish Farming and Fish Hatcheries</t>
  </si>
  <si>
    <t>Shellfish Farming</t>
  </si>
  <si>
    <t>Other Aquaculture</t>
  </si>
  <si>
    <t>Apiculture</t>
  </si>
  <si>
    <t>Horses and Other Equine Production</t>
  </si>
  <si>
    <t>Fur-Bearing Animal and Rabbit Production</t>
  </si>
  <si>
    <t>All Other Animal Production</t>
  </si>
  <si>
    <t>Timber Tract Operations</t>
  </si>
  <si>
    <t>Forest Nurseries and Gathering of Forest Products</t>
  </si>
  <si>
    <t>Logging</t>
  </si>
  <si>
    <t>Finfish Fishing</t>
  </si>
  <si>
    <t>Shellfish Fishing</t>
  </si>
  <si>
    <t>Other Marine Fishing</t>
  </si>
  <si>
    <t>Hunting and Trapping</t>
  </si>
  <si>
    <t>Cotton Ginning</t>
  </si>
  <si>
    <t>Soil Preparation, Planting, and Cultivating</t>
  </si>
  <si>
    <t>Crop Harvesting, Primarily by Machine</t>
  </si>
  <si>
    <t>Postharvest Crop Activities (except Cotton Ginning)</t>
  </si>
  <si>
    <t>Farm Labor Contractors and Crew Leaders</t>
  </si>
  <si>
    <t>Farm Management Services</t>
  </si>
  <si>
    <t>Support Activities for Animal Production</t>
  </si>
  <si>
    <t>Support Activities for Forestry</t>
  </si>
  <si>
    <r>
      <t xml:space="preserve">Crude Petroleum and Natural Gas Extraction - </t>
    </r>
    <r>
      <rPr>
        <i/>
        <sz val="10"/>
        <rFont val="Arial"/>
        <family val="2"/>
      </rPr>
      <t>crude petroleum extraction</t>
    </r>
  </si>
  <si>
    <t>Crude Petroleum Extraction</t>
  </si>
  <si>
    <r>
      <t xml:space="preserve">Crude Petroleum and Natural Gas Extraction - </t>
    </r>
    <r>
      <rPr>
        <i/>
        <sz val="10"/>
        <rFont val="Arial"/>
        <family val="2"/>
      </rPr>
      <t>natural gas extraction</t>
    </r>
  </si>
  <si>
    <t>Natural Gas Extraction</t>
  </si>
  <si>
    <t>Natural Gas Liquid Extraction</t>
  </si>
  <si>
    <t>Bituminous Coal and Lignite Surface Mining</t>
  </si>
  <si>
    <t>Bituminous Coal Underground Mining</t>
  </si>
  <si>
    <t>Anthracite Mining</t>
  </si>
  <si>
    <t>Iron Ore Mining</t>
  </si>
  <si>
    <t>Gold Ore Mining</t>
  </si>
  <si>
    <t>Silver Ore Mining</t>
  </si>
  <si>
    <t>Lead Ore and Zinc Ore Mining</t>
  </si>
  <si>
    <t>Copper, Nickel, Lead, and Zinc Mining</t>
  </si>
  <si>
    <t>Copper Ore and Nickel Ore Mining</t>
  </si>
  <si>
    <t>Uranium-Radium-Vanadium Ore Mining</t>
  </si>
  <si>
    <t>All Other Metal Ore Mining</t>
  </si>
  <si>
    <t>Dimension Stone Mining and Quarrying</t>
  </si>
  <si>
    <t>Crushed and Broken Limestone Mining and Quarrying</t>
  </si>
  <si>
    <t>Crushed and Broken Granite Mining and Quarrying</t>
  </si>
  <si>
    <t>Other Crushed and Broken Stone Mining and Quarrying</t>
  </si>
  <si>
    <t>Construction Sand and Gravel Mining</t>
  </si>
  <si>
    <t>Industrial Sand Mining</t>
  </si>
  <si>
    <t>Kaolin and Ball Clay Mining</t>
  </si>
  <si>
    <t>Clay and Ceramic and Refractory Minerals Mining</t>
  </si>
  <si>
    <t>Potash, Soda, and Borate Mineral Mining</t>
  </si>
  <si>
    <t>Phosphate Rock Mining</t>
  </si>
  <si>
    <t>Other Chemical and Fertilizer Mineral Mining</t>
  </si>
  <si>
    <t>All Other Nonmetallic Mineral Mining</t>
  </si>
  <si>
    <t>Drilling Oil and Gas Wells</t>
  </si>
  <si>
    <t>Support Activities for Oil and Gas Operations</t>
  </si>
  <si>
    <t>Support Activities for Coal Mining</t>
  </si>
  <si>
    <t>Support Activities for Metal Mining</t>
  </si>
  <si>
    <t>Support Activities for Nonmetallic Minerals (except Fuels) Mining</t>
  </si>
  <si>
    <t>Hydroelectric Power Generation</t>
  </si>
  <si>
    <t>Fossil Fuel Electric Power Generation</t>
  </si>
  <si>
    <t>Nuclear Electric Power Generation</t>
  </si>
  <si>
    <t>Solar Electric Power Generation</t>
  </si>
  <si>
    <t>Wind Electric Power Generation</t>
  </si>
  <si>
    <t>Geothermal Electric Power Generation</t>
  </si>
  <si>
    <t>Biomass Electric Power Generation</t>
  </si>
  <si>
    <t>Other Electric Power Generation</t>
  </si>
  <si>
    <t>Electric Bulk Power Transmission and Control</t>
  </si>
  <si>
    <t>Electric Power Distribution</t>
  </si>
  <si>
    <t>Natural Gas Distribution</t>
  </si>
  <si>
    <t>Water Supply and Irrigation Systems</t>
  </si>
  <si>
    <t>Sewage Treatment Facilities</t>
  </si>
  <si>
    <t>Steam and Air-Conditioning Supply</t>
  </si>
  <si>
    <t>New Single-Family Housing Construction (except For-Sale Builders)</t>
  </si>
  <si>
    <t>New Multifamily Housing Construction (except For-Sale Builders)</t>
  </si>
  <si>
    <t>New Housing For-Sale Builders</t>
  </si>
  <si>
    <t>Residential Remodelers</t>
  </si>
  <si>
    <t>Industrial Building Construction</t>
  </si>
  <si>
    <t>Commercial and Institutional Building Construction</t>
  </si>
  <si>
    <t>Water and Sewer Line and Related Structures Construction</t>
  </si>
  <si>
    <t>Oil and Gas Pipeline and Related Structures Construction</t>
  </si>
  <si>
    <t>Power and Communication Line and Related Structures Construction</t>
  </si>
  <si>
    <t>Land Subdivision</t>
  </si>
  <si>
    <t>Highway, Street, and Bridge Construction</t>
  </si>
  <si>
    <t>Other Heavy and Civil Engineering Construction</t>
  </si>
  <si>
    <t>Poured Concrete Foundation and Structure Contractors</t>
  </si>
  <si>
    <t>Structural Steel and Precast Concrete Contractors</t>
  </si>
  <si>
    <t>Framing Contractors</t>
  </si>
  <si>
    <t>Masonry Contractors</t>
  </si>
  <si>
    <t>Glass and Glazing Contractors</t>
  </si>
  <si>
    <t>Roofing Contractors</t>
  </si>
  <si>
    <t>Siding Contractors</t>
  </si>
  <si>
    <t>Other Foundation, Structure, and Building Exterior Contractors</t>
  </si>
  <si>
    <t>Electrical Contractors and Other Wiring Installation Contractors</t>
  </si>
  <si>
    <t>Plumbing, Heating, and Air-Conditioning Contractors</t>
  </si>
  <si>
    <t>Other Building Equipment Contractors</t>
  </si>
  <si>
    <t>Drywall and Insulation Contractors</t>
  </si>
  <si>
    <t>Painting and Wall Covering Contractors</t>
  </si>
  <si>
    <t>Flooring Contractors</t>
  </si>
  <si>
    <t>Tile and Terrazzo Contractors</t>
  </si>
  <si>
    <t>Finish Carpentry Contractors</t>
  </si>
  <si>
    <t>Other Building Finishing Contractors</t>
  </si>
  <si>
    <t>Site Preparation Contractors</t>
  </si>
  <si>
    <t>All Other Specialty Trade Contractors</t>
  </si>
  <si>
    <t>Dog and Cat Food Manufacturing</t>
  </si>
  <si>
    <t>Other Animal Food Manufacturing</t>
  </si>
  <si>
    <t>Flour Milling</t>
  </si>
  <si>
    <t>Rice Milling</t>
  </si>
  <si>
    <t>Malt Manufacturing</t>
  </si>
  <si>
    <t>Wet Corn Milling</t>
  </si>
  <si>
    <t>Soybean and Other Oilseed Processing</t>
  </si>
  <si>
    <t>Fats and Oils Refining and Blending</t>
  </si>
  <si>
    <t>Breakfast Cereal Manufacturing</t>
  </si>
  <si>
    <t>Beet Sugar Manufacturing</t>
  </si>
  <si>
    <t>Cane Sugar Manufacturing</t>
  </si>
  <si>
    <t>Nonchocolate Confectionery Manufacturing</t>
  </si>
  <si>
    <t>Chocolate and Confectionery Manufacturing from Cacao Beans</t>
  </si>
  <si>
    <t>Confectionery Manufacturing from Purchased Chocolate</t>
  </si>
  <si>
    <t>Frozen Fruit, Juice, and Vegetable Manufacturing</t>
  </si>
  <si>
    <t>Frozen Specialty Food Manufacturing</t>
  </si>
  <si>
    <t>Fruit and Vegetable Canning</t>
  </si>
  <si>
    <t>Specialty Canning</t>
  </si>
  <si>
    <t>Dried and Dehydrated Food Manufacturing</t>
  </si>
  <si>
    <t>Fluid Milk Manufacturing</t>
  </si>
  <si>
    <t>Creamery Butter Manufacturing</t>
  </si>
  <si>
    <t>Cheese Manufacturing</t>
  </si>
  <si>
    <t>Dry, Condensed, and Evaporated Dairy Product Manufacturing</t>
  </si>
  <si>
    <t>Ice Cream and Frozen Dessert Manufacturing</t>
  </si>
  <si>
    <t>Animal (except Poultry) Slaughtering</t>
  </si>
  <si>
    <t>Meat Processed from Carcasses</t>
  </si>
  <si>
    <t>Rendering and Meat Byproduct Processing</t>
  </si>
  <si>
    <t>Poultry Processing</t>
  </si>
  <si>
    <t>Seafood Product Preparation and Packaging</t>
  </si>
  <si>
    <t>Retail Bakeries</t>
  </si>
  <si>
    <t>Commercial Bakeries</t>
  </si>
  <si>
    <t>Frozen Cakes, Pies, and Other Pastries Manufacturing</t>
  </si>
  <si>
    <t>Cookie and Cracker Manufacturing</t>
  </si>
  <si>
    <t>Dry Pasta, Dough, and Flour Mixes Manufacturing from Purchased Flour</t>
  </si>
  <si>
    <t>Tortilla Manufacturing</t>
  </si>
  <si>
    <t>Roasted Nuts and Peanut Butter Manufacturing</t>
  </si>
  <si>
    <t>Other Snack Food Manufacturing</t>
  </si>
  <si>
    <t>Coffee and Tea Manufacturing</t>
  </si>
  <si>
    <t>Flavoring Syrup and Concentrate Manufacturing</t>
  </si>
  <si>
    <t>Mayonnaise, Dressing, and Other Prepared Sauce Manufacturing</t>
  </si>
  <si>
    <t>Spice and Extract Manufacturing</t>
  </si>
  <si>
    <t>Perishable Prepared Food Manufacturing</t>
  </si>
  <si>
    <t>All Other Miscellaneous Food Manufacturing</t>
  </si>
  <si>
    <t>Soft Drink Manufacturing</t>
  </si>
  <si>
    <t>Bottled Water Manufacturing</t>
  </si>
  <si>
    <t>Ice Manufacturing</t>
  </si>
  <si>
    <t>Breweries</t>
  </si>
  <si>
    <t>Wineries</t>
  </si>
  <si>
    <t>Distilleries</t>
  </si>
  <si>
    <t>Tobacco Manufacturing</t>
  </si>
  <si>
    <t>Fiber, Yarn, and Thread Mills</t>
  </si>
  <si>
    <t>Broadwoven Fabric Mills</t>
  </si>
  <si>
    <t>Narrow Fabric Mills and Schiffli Machine Embroidery</t>
  </si>
  <si>
    <t>Nonwoven Fabric Mills</t>
  </si>
  <si>
    <t>Knit Fabric Mills</t>
  </si>
  <si>
    <t>Textile and Fabric Finishing Mills</t>
  </si>
  <si>
    <t>Fabric Coating Mills</t>
  </si>
  <si>
    <t>Carpet and Rug Mills</t>
  </si>
  <si>
    <t>Curtain and Linen Mills</t>
  </si>
  <si>
    <t>Textile Bag and Canvas Mills</t>
  </si>
  <si>
    <t>Rope, Cordage, Twine, Tire Cord, and Tire Fabric Mills</t>
  </si>
  <si>
    <t>All Other Miscellaneous Textile Product Mills</t>
  </si>
  <si>
    <t>Hosiery and Sock Mills</t>
  </si>
  <si>
    <t>Other Apparel Knitting Mills</t>
  </si>
  <si>
    <t>Cut and Sew Apparel Contractors</t>
  </si>
  <si>
    <t>Men's and Boys' Cut and Sew Apparel Manufacturing</t>
  </si>
  <si>
    <t>Women's, Girls', and Infants' Cut and Sew Apparel Manufacturing</t>
  </si>
  <si>
    <t>Other Cut and Sew Apparel Manufacturing</t>
  </si>
  <si>
    <t>Apparel Accessories and Other Apparel Manufacturing</t>
  </si>
  <si>
    <t>Leather and Hide Tanning and Finishing</t>
  </si>
  <si>
    <t>Footwear Manufacturing</t>
  </si>
  <si>
    <t>Women's Handbag and Purse Manufacturing</t>
  </si>
  <si>
    <t>All Other Leather Good and Allied Product Manufacturing</t>
  </si>
  <si>
    <t>Sawmills</t>
  </si>
  <si>
    <t>Wood Preservation</t>
  </si>
  <si>
    <t>Hardwood Veneer and Plywood Manufacturing</t>
  </si>
  <si>
    <t>Softwood Veneer and Plywood Manufacturing</t>
  </si>
  <si>
    <t>Engineered Wood Member (except Truss) Manufacturing</t>
  </si>
  <si>
    <t>Truss Manufacturing</t>
  </si>
  <si>
    <t>Reconstituted Wood Product Manufacturing</t>
  </si>
  <si>
    <t>Wood Window and Door Manufacturing</t>
  </si>
  <si>
    <t>Cut Stock, Resawing Lumber, and Planing</t>
  </si>
  <si>
    <t>Other Millwork (including Flooring)</t>
  </si>
  <si>
    <t>Wood Container and Pallet Manufacturing</t>
  </si>
  <si>
    <t>Manufactured Home (Mobile Home) Manufacturing</t>
  </si>
  <si>
    <t>Prefabricated Wood Building Manufacturing</t>
  </si>
  <si>
    <t>All Other Miscellaneous Wood Product Manufacturing</t>
  </si>
  <si>
    <t>Pulp Mills</t>
  </si>
  <si>
    <t>Paper (except Newsprint) Mills</t>
  </si>
  <si>
    <t>Newsprint Mills</t>
  </si>
  <si>
    <t>Paperboard Mills</t>
  </si>
  <si>
    <t>Corrugated and Solid Fiber Box Manufacturing</t>
  </si>
  <si>
    <t>Folding Paperboard Box Manufacturing</t>
  </si>
  <si>
    <t>Other Paperboard Container Manufacturing</t>
  </si>
  <si>
    <t>Paper Bag and Coated and Treated Paper Manufacturing</t>
  </si>
  <si>
    <t>Stationery Product Manufacturing</t>
  </si>
  <si>
    <t>Sanitary Paper Product Manufacturing</t>
  </si>
  <si>
    <t>All Other Converted Paper Product Manufacturing</t>
  </si>
  <si>
    <t>Commercial Printing (except Screen and Books)</t>
  </si>
  <si>
    <t>Commercial Screen Printing</t>
  </si>
  <si>
    <t>Books Printing</t>
  </si>
  <si>
    <t>Support Activites for Printing</t>
  </si>
  <si>
    <t>Petroleum Refineries</t>
  </si>
  <si>
    <t>Asphalt Paving Mixture and Block Manufacturing</t>
  </si>
  <si>
    <t>Asphalt Shingle and Coating Materials Manufacturing</t>
  </si>
  <si>
    <t>Petroleum Lubricating Oil and Grease Manufacturing</t>
  </si>
  <si>
    <t>All Other Petroleum and Coal Products Manufacturing</t>
  </si>
  <si>
    <t>Industrial Gas Manufacturing</t>
  </si>
  <si>
    <t>Synthetic Dye and Pigment Manufacturing</t>
  </si>
  <si>
    <t>Ethyl Alcohol Manufacturing</t>
  </si>
  <si>
    <t>Cyclic Crude, Intermediate, and Gum and Wood Chemical Manufacturing</t>
  </si>
  <si>
    <t>Synthetic Rubber Manufacturing</t>
  </si>
  <si>
    <t>Artificial and Synthetic Fibers and Filaments Manufacturing</t>
  </si>
  <si>
    <t>Nitrogenous Fertilizer Manufacturing</t>
  </si>
  <si>
    <t>Phosphatic Fertilizer Manufacturing</t>
  </si>
  <si>
    <t>Fertilizer (Mixing Only) Manufacturing</t>
  </si>
  <si>
    <t>Pesticide and Other Agricultural Chemical Manufacturing</t>
  </si>
  <si>
    <t>Medicinal and Botanical Manufacturing</t>
  </si>
  <si>
    <t>Pharmaceutical Preparation Manufacturing</t>
  </si>
  <si>
    <t>In-Vitro Diagnostic Substance Manufacturing</t>
  </si>
  <si>
    <t>Biological Product (except Diagnostic) Manufacturing</t>
  </si>
  <si>
    <t>Paint and Coating Manufacturing</t>
  </si>
  <si>
    <t>Adhesive Manufacturing</t>
  </si>
  <si>
    <t>Soap and Other Detergent Manufacturing</t>
  </si>
  <si>
    <t>Polish and Other Sanitation Good Manufacturing</t>
  </si>
  <si>
    <t>Surface Active Agent Manufacturing</t>
  </si>
  <si>
    <t>Toilet Preparation Manufacturing</t>
  </si>
  <si>
    <t>Printing Ink Manufacturing</t>
  </si>
  <si>
    <t>Explosives Manufacturing</t>
  </si>
  <si>
    <t>Custom Compounding of Purchased Resins</t>
  </si>
  <si>
    <t>Photographic Film, Paper, Plate, and Chemical Manufacturing</t>
  </si>
  <si>
    <t>All Other Miscellaneous Chemical Product and Preparation Manufacturing</t>
  </si>
  <si>
    <t>Plastics Bag and Pouch Manufacturing</t>
  </si>
  <si>
    <t>Plastics Packaging Film and Sheet (including Laminated) Manufacturing</t>
  </si>
  <si>
    <t>Unlaminated Plastics Film and Sheet (except Packaging) Manufacturing</t>
  </si>
  <si>
    <t>Unlaminated Plastics Profile Shape Manufacturing</t>
  </si>
  <si>
    <t>Plastics Pipe and Pipe Fitting Manufacturing</t>
  </si>
  <si>
    <t>Laminated Plastics Plate, Sheet (except Packaging), and Shape Manufacturing</t>
  </si>
  <si>
    <t>Polystyrene Foam Product Manufacturing</t>
  </si>
  <si>
    <t>Urethane and Other Foam Product (except Polystyrene) Manufacturing</t>
  </si>
  <si>
    <t>Plastics Bottle Manufacturing</t>
  </si>
  <si>
    <t>Plastics Plumbing Fixture Manufacturing</t>
  </si>
  <si>
    <t>All Other Plastics Product Manufacturing</t>
  </si>
  <si>
    <t>Tire Manufacturing (except Retreading)</t>
  </si>
  <si>
    <t>Tire Retreading</t>
  </si>
  <si>
    <t>Rubber and Plastics Hoses and Belting Manufacturing</t>
  </si>
  <si>
    <t>Rubber Product Manufacturing for Mechanical Use</t>
  </si>
  <si>
    <t>All Other Rubber Product Manufacturing</t>
  </si>
  <si>
    <t>Pottery, Ceramics, and Plumbing Fixture Manufacturing</t>
  </si>
  <si>
    <t>Clay Building Material and Refractories Manufacturing</t>
  </si>
  <si>
    <t>Flat Glass Manufacturing</t>
  </si>
  <si>
    <t>Other Pressed and Blown Glass and Glassware Manufacturing</t>
  </si>
  <si>
    <t>Glass Container Manufacturing</t>
  </si>
  <si>
    <t>Glass Product Manufacturing Made of Purchased Glass</t>
  </si>
  <si>
    <t>Cement Manufacturing</t>
  </si>
  <si>
    <t>Ready-Mix Concrete Manufacturing</t>
  </si>
  <si>
    <t>Concrete Block and Brick Manufacturing</t>
  </si>
  <si>
    <t>Concrete Pipe Manufacturing</t>
  </si>
  <si>
    <t>Other Concrete Product Manufacturing</t>
  </si>
  <si>
    <t>Lime Manufacturing</t>
  </si>
  <si>
    <t>Gypsum Product Manufacturing</t>
  </si>
  <si>
    <t>Abrasive Product Manufacturing</t>
  </si>
  <si>
    <t>Cut Stone and Stone Product Manufacturing</t>
  </si>
  <si>
    <t>Ground or Treated Mineral and Earth Manufacturing</t>
  </si>
  <si>
    <t>Mineral Wool Manufacturing</t>
  </si>
  <si>
    <t>All Other Miscellaneous Nonmetallic Mineral Product Manufacturing</t>
  </si>
  <si>
    <t>Iron and Steel Mills and Ferroalloy Manufacturing</t>
  </si>
  <si>
    <t>Iron and Steel Pipe and Tube Manufacturing from Purchased Steel</t>
  </si>
  <si>
    <t>Rolled Steel Shape Manufacturing</t>
  </si>
  <si>
    <t>Steel Wire Drawing</t>
  </si>
  <si>
    <t>Alumina Refining and Primary Aluminum Production</t>
  </si>
  <si>
    <t>Secondary Smelting and Alloying of Aluminum</t>
  </si>
  <si>
    <t>Aluminum Sheet, Plate, and Foil Manufacturing</t>
  </si>
  <si>
    <t>Other Aluminum Rolling, Drawing, and Extruding</t>
  </si>
  <si>
    <t>Nonferrous Metal (except Aluminum) Smelting and Refining</t>
  </si>
  <si>
    <t>Copper Rolling, Drawing, Extruding, and Alloying</t>
  </si>
  <si>
    <t>Nonferrous Metal (except Copper and Aluminum) Rolling, Drawing, and Extruding</t>
  </si>
  <si>
    <t>Secondary Smelting, Refining, and Alloying of Nonferrous Metal (except Copper and Aluminum)</t>
  </si>
  <si>
    <t>Iron Foundries</t>
  </si>
  <si>
    <t>Steel Investment Foundries</t>
  </si>
  <si>
    <t>Steel Foundries (except Investment)</t>
  </si>
  <si>
    <t>Nonferrous Metal Die-Casting Foundries</t>
  </si>
  <si>
    <t>Aluminum Foundries (except Die-Casting)</t>
  </si>
  <si>
    <t>Other Nonferrous Metal Foundries (except Die-Casting)</t>
  </si>
  <si>
    <t>Iron and Steel Forging</t>
  </si>
  <si>
    <t>Nonferrous Forging</t>
  </si>
  <si>
    <t>Custom Roll Forming</t>
  </si>
  <si>
    <t>Powder Metallurgy Part Manufacturing</t>
  </si>
  <si>
    <t>Metal Crown, Closure, and Other Metal Stamping (except Automotive)</t>
  </si>
  <si>
    <t>Metal Kitchen Cookware, Utensil, Cutlery, and Flatware (except Precious) Manufacturing</t>
  </si>
  <si>
    <t>Saw Blade and Handtool Manufacturing</t>
  </si>
  <si>
    <t>Prefabricated Metal Building and Component Manufacturing</t>
  </si>
  <si>
    <t>Fabricated Structural Metal Manufacturing</t>
  </si>
  <si>
    <t>Plate Work Manufacturing</t>
  </si>
  <si>
    <t>Metal Window and Door Manufacturing</t>
  </si>
  <si>
    <t>Sheet Metal Work Manufacturing</t>
  </si>
  <si>
    <t>Ornamental and Architectural Metal Work Manufacturing</t>
  </si>
  <si>
    <t>Power Boiler and Heat Exchanger Manufacturing</t>
  </si>
  <si>
    <t>Metal Tank (Heavy Gauge) Manufacturing</t>
  </si>
  <si>
    <t>Metal Can Manufacturing</t>
  </si>
  <si>
    <t>Other Metal Container Manufacturing</t>
  </si>
  <si>
    <t>Hardware Manufacturing</t>
  </si>
  <si>
    <t>Spring Manufacturing</t>
  </si>
  <si>
    <t>Other Fabricated Wire Product Manufacturing</t>
  </si>
  <si>
    <t>Machine Shops</t>
  </si>
  <si>
    <t>Precision Turned Product Manufacturing</t>
  </si>
  <si>
    <t>Bolt, Nut, Screw, Rivet, and Washer Manufacturing</t>
  </si>
  <si>
    <t>Metal Heat Treating</t>
  </si>
  <si>
    <t>Metal Coating, Engraving (except Jewelry and Silverware), and Allied Services to Manufacturers</t>
  </si>
  <si>
    <t>Electroplating, Plating, Polishing, Anodizing, and Coloring</t>
  </si>
  <si>
    <t>Industrial Valve Manufacturing</t>
  </si>
  <si>
    <t>Fluid Power Valve and Hose Fitting Manufacturing</t>
  </si>
  <si>
    <t>Plumbing Fixture Fitting and Trim Manufacturing</t>
  </si>
  <si>
    <t>Other Metal Valve and Pipe Fitting Manufacturing</t>
  </si>
  <si>
    <t>Ball and Roller Bearing Manufacturing</t>
  </si>
  <si>
    <t>Small Arms Ammunition Manufacturing</t>
  </si>
  <si>
    <t>Ammunition (except Small Arms) Manufacturing</t>
  </si>
  <si>
    <t>Small Arms, Ordnance, and Ordnance Accessories Manufacturing</t>
  </si>
  <si>
    <t>Fabricated Pipe and Pipe Fitting Manufacturing</t>
  </si>
  <si>
    <t>All Other Miscellaneous Fabricated Metal Product Manufacturing</t>
  </si>
  <si>
    <t>Farm Machinery and Equipment Manufacturing</t>
  </si>
  <si>
    <t>Lawn and Garden Tractor and Home Lawn and Garden Equipment Manufacturing</t>
  </si>
  <si>
    <t>Construction Machinery Manufacturing</t>
  </si>
  <si>
    <t>Mining Machinery and Equipment Manufacturing</t>
  </si>
  <si>
    <t>Oil and Gas Field Machinery and Equipment Manufacturing</t>
  </si>
  <si>
    <t>Food Product Machinery Manufacturing</t>
  </si>
  <si>
    <t>Semiconductor Machinery Manufacturing</t>
  </si>
  <si>
    <t>Sawmill, Woodworking, and Paper Machinery Manufacturing</t>
  </si>
  <si>
    <t>Printing Machinery and Equipment Manufacturing</t>
  </si>
  <si>
    <t>Other Industrial Machinery Manufacturing</t>
  </si>
  <si>
    <t>Optical Instrument and Lens Manufacturing</t>
  </si>
  <si>
    <t>Photographic and Photocopying Equipment Manufacturing</t>
  </si>
  <si>
    <t>Other Commercial and Service Industry Machinery Manufacturing</t>
  </si>
  <si>
    <t>Industrial and Commercial Fan and Blower and Air Purification Equipment Manufacturing</t>
  </si>
  <si>
    <t>Heating Equipment (except Warm Air Furnaces) Manufacturing</t>
  </si>
  <si>
    <t>Air-Conditioning and Warm Air Heating Equipment and Commercial and Industrial Refrigeration Equipment Manufacturing</t>
  </si>
  <si>
    <t>Industrial Mold Manufacturing</t>
  </si>
  <si>
    <t>Special Die and Tool, Die Set, Jig, and Fixture Manufacturing</t>
  </si>
  <si>
    <t>Cutting Tool and Machine Tool Accessory Manufacturing</t>
  </si>
  <si>
    <t>Machine Tool Manufacturing</t>
  </si>
  <si>
    <t>Rolling Mill and Other Metalworking Machinery Manufacturing</t>
  </si>
  <si>
    <t>Turbine and Turbine Generator Set Units Manufacturing</t>
  </si>
  <si>
    <t>Speed Changer, Industrial High-Speed Drive, and Gear Manufacturing</t>
  </si>
  <si>
    <t>Mechanical Power Transmission Equipment Manufacturing</t>
  </si>
  <si>
    <t>Other Engine Equipment Manufacturing</t>
  </si>
  <si>
    <t>Pump and Pumping Equipment Manufacturing</t>
  </si>
  <si>
    <t>Measuring, Dispensing, and Other Pumping Equipment Manufacturing</t>
  </si>
  <si>
    <t>Air and Gas Compressor Manufacturing</t>
  </si>
  <si>
    <t>Measuring and Dispensing Pump Manufacturing</t>
  </si>
  <si>
    <t>Elevator and Moving Stairway Manufacturing</t>
  </si>
  <si>
    <t>Conveyor and Conveying Equipment Manufacturing</t>
  </si>
  <si>
    <t>Overhead Traveling Crane, Hoist, and Monorail System Manufacturing</t>
  </si>
  <si>
    <t>Industrial Truck, Tractor, Trailer, and Stacker Machinery Manufacturing</t>
  </si>
  <si>
    <t>Power-Driven Handtool Manufacturing</t>
  </si>
  <si>
    <t>Welding and Soldering Equipment Manufacturing</t>
  </si>
  <si>
    <t>Packaging Machinery Manufacturing</t>
  </si>
  <si>
    <t>Industrial Process Furnace and Oven Manufacturing</t>
  </si>
  <si>
    <t>Fluid Power Cylinder and Actuator Manufacturing</t>
  </si>
  <si>
    <t>Fluid Power Pump and Motor Manufacturing</t>
  </si>
  <si>
    <t>Scale and Balance Manufacturing</t>
  </si>
  <si>
    <t>All Other Miscellaneous General Purpose Machinery Manufacturing</t>
  </si>
  <si>
    <t>Electronic Computer Manufacturing</t>
  </si>
  <si>
    <t>Computer Storage Device Manufacturing</t>
  </si>
  <si>
    <t>Computer Terminal and Other Computer Peripheral Equipment Manufacturing</t>
  </si>
  <si>
    <t>Telephone Apparatus Manufacturing</t>
  </si>
  <si>
    <t>Radio and Television Broadcasting and Wireless Communications Equipment Manufacturing</t>
  </si>
  <si>
    <t>Other Communications Equipment Manufacturing</t>
  </si>
  <si>
    <t>Audio and Video Equipment Manufacturing</t>
  </si>
  <si>
    <t>Bare Printed Circuit Board Manufacturing</t>
  </si>
  <si>
    <t>Semiconductor and Related Device Manufacturing</t>
  </si>
  <si>
    <t>Capacitor, Resistor, Coil, Transformer, and Other Inductor Manufacturing</t>
  </si>
  <si>
    <t>Electronic Connector Manufacturing</t>
  </si>
  <si>
    <t>Printed Circuit Assembly (Electronic Assembly) Manufacturing</t>
  </si>
  <si>
    <t>Other Electronic Component Manufacturing</t>
  </si>
  <si>
    <t>Electromedical and Electrotherapeutic Apparatus Manufacturing</t>
  </si>
  <si>
    <t>Search, Detection, Navigation, Guidance, Aeronautical, and Nautical System and Instrument Manufacturing</t>
  </si>
  <si>
    <t>Automatic Environmental Control Manufacturing for Residential, Commercial, and Appliance Use</t>
  </si>
  <si>
    <t>Instruments and Related Products Manufacturing for Measuring, Displaying, and Controlling Industrial Process Variables</t>
  </si>
  <si>
    <t>Totalizing Fluid Meter and Counting Device Manufacturing</t>
  </si>
  <si>
    <t>Instrument Manufacturing for Measuring and Testing Electricity and Electrical Signals</t>
  </si>
  <si>
    <t>Analytical Laboratory Instrument Manufacturing</t>
  </si>
  <si>
    <t>Irradiation Apparatus Manufacturing</t>
  </si>
  <si>
    <t>Other Measuring and Controlling Device Manufacturing</t>
  </si>
  <si>
    <t>Blank Magnetic and Optical Recording Media Manufacturing</t>
  </si>
  <si>
    <t xml:space="preserve">Software and Other Prerecorded Compact Disc, Tape, and Record Reproducing </t>
  </si>
  <si>
    <t>Electric Lamp Bulb and Part Manufacturing</t>
  </si>
  <si>
    <t>Residential Electric Lighting Fixture Manufacturing</t>
  </si>
  <si>
    <t>Commercial, Industrial, and Institutional Electric Lighting Fixture Manufacturing</t>
  </si>
  <si>
    <t>Other Lighting Equipment Manufacturing</t>
  </si>
  <si>
    <t>Small Electrical Appliance Manufacturing</t>
  </si>
  <si>
    <t>Household Cooking Appliance Manufacturing</t>
  </si>
  <si>
    <t>Major Household Appliance Manufacturing</t>
  </si>
  <si>
    <t>Household Refrigerator and Home Freezer Manufacturing</t>
  </si>
  <si>
    <t>Household Laundry Equipment Manufacturing</t>
  </si>
  <si>
    <t>Other Major Household Appliance Manufacturing</t>
  </si>
  <si>
    <t>Power, Distribution, and Specialty Transformer Manufacturing</t>
  </si>
  <si>
    <t>Motor and Generator Manufacturing</t>
  </si>
  <si>
    <t>Switchgear and Switchboard Apparatus Manufacturing</t>
  </si>
  <si>
    <t>Relay and Industrial Control Manufacturing</t>
  </si>
  <si>
    <t>Storage Battery Manufacturing</t>
  </si>
  <si>
    <t>Primary Battery Manufacturing</t>
  </si>
  <si>
    <t>Fiber Optic Cable Manufacturing</t>
  </si>
  <si>
    <t>Other Communication and Energy Wire Manufacturing</t>
  </si>
  <si>
    <t>Current-Carrying Wiring Device Manufacturing</t>
  </si>
  <si>
    <t>Noncurrent-Carrying Wiring Device Manufacturing</t>
  </si>
  <si>
    <t>Carbon and Graphite Product Manufacturing</t>
  </si>
  <si>
    <t>All Other Miscellaneous Electrical Equipment and Component Manufacturing</t>
  </si>
  <si>
    <t>Automobile Manufacturing</t>
  </si>
  <si>
    <t>Light Truck and Utility Vehicle Manufacturing</t>
  </si>
  <si>
    <t>Heavy Duty Truck Manufacturing</t>
  </si>
  <si>
    <t>Motor Vehicle Body Manufacturing</t>
  </si>
  <si>
    <t>Truck Trailer Manufacturing</t>
  </si>
  <si>
    <t>Motor Home Manufacturing</t>
  </si>
  <si>
    <t>Travel Trailer and Camper Manufacturing</t>
  </si>
  <si>
    <t>Motor Vehicle Gasoline Engine and Engine Parts Manufacturing</t>
  </si>
  <si>
    <t>Motor Vehicle Electrical and Electronic Equipment Manufacturing</t>
  </si>
  <si>
    <t>Motor Vehicle Steering and Suspension Components (except Spring) Manufacturing</t>
  </si>
  <si>
    <t>Motor Vehicle Brake System Manufacturing</t>
  </si>
  <si>
    <t>Motor Vehicle Transmission and Power Train Parts Manufacturing</t>
  </si>
  <si>
    <t>Motor Vehicle Seating and Interior Trim Manufacturing</t>
  </si>
  <si>
    <t>Motor Vehicle Metal Stamping</t>
  </si>
  <si>
    <t>Other Motor Vehicle Parts Manufacturing</t>
  </si>
  <si>
    <t>Aircraft Manufacturing</t>
  </si>
  <si>
    <t>Aircraft Engine and Engine Parts Manufacturing</t>
  </si>
  <si>
    <t>Other Aircraft Parts and Auxiliary Equipment Manufacturing</t>
  </si>
  <si>
    <t>Guided Missile and Space Vehicle Manufacturing</t>
  </si>
  <si>
    <t>Guided Missile and Space Vehicle Propulsion Unit and Propulsion Unit Parts Manufacturing</t>
  </si>
  <si>
    <t>Other Guided Missile and Space Vehicle Parts and Auxiliary Equipment Manufacturing</t>
  </si>
  <si>
    <t>Railroad Rolling Stock Manufacturing</t>
  </si>
  <si>
    <t>Ship Building and Repairing</t>
  </si>
  <si>
    <t>Boat Building</t>
  </si>
  <si>
    <t>Motorcycle, Bicycle, and Parts Manufacturing</t>
  </si>
  <si>
    <t>Military Armored Vehicle, Tank, and Tank Component Manufacturing</t>
  </si>
  <si>
    <t>All Other Transportation Equipment Manufacturing</t>
  </si>
  <si>
    <t>Wood Kitchen Cabinet and Countertop Manufacturing</t>
  </si>
  <si>
    <t>Upholstered Household Furniture Manufacturing</t>
  </si>
  <si>
    <t>Nonupholstered Wood Household Furniture Manufacturing</t>
  </si>
  <si>
    <t>Metal Household Furniture Manufacturing</t>
  </si>
  <si>
    <t>Household Furniture (except Wood and Metal) Manufacturing</t>
  </si>
  <si>
    <t>Institutional Furniture Manufacturing</t>
  </si>
  <si>
    <t>Wood Office Furniture Manufacturing</t>
  </si>
  <si>
    <t>Custom Architectural Woodwork and Millwork Manufacturing</t>
  </si>
  <si>
    <t>Office Furniture (except Wood) Manufacturing</t>
  </si>
  <si>
    <t>Showcase, Partition, Shelving, and Locker Manufacturing</t>
  </si>
  <si>
    <t>Mattress Manufacturing</t>
  </si>
  <si>
    <t>Blind and Shade Manufacturing</t>
  </si>
  <si>
    <t>Surgical and Medical Instrument Manufacturing</t>
  </si>
  <si>
    <t>Surgical Appliance and Supplies Manufacturing</t>
  </si>
  <si>
    <t>Dental Equipment and Supplies Manufacturing</t>
  </si>
  <si>
    <t>Ophthalmic Goods Manufacturing</t>
  </si>
  <si>
    <t>Dental Laboratories</t>
  </si>
  <si>
    <t>Jewelry and Silverware Manufacturing</t>
  </si>
  <si>
    <t>Sporting and Athletic Goods Manufacturing</t>
  </si>
  <si>
    <t>Doll, Toy, and Game Manufacturing</t>
  </si>
  <si>
    <t>Office Supplies (except Paper) Manufacturing</t>
  </si>
  <si>
    <t>Sign Manufacturing</t>
  </si>
  <si>
    <t>Gasket, Packing, and Sealing Device Manufacturing</t>
  </si>
  <si>
    <t>Musical Instrument Manufacturing</t>
  </si>
  <si>
    <t>Fastener, Button, Needle, and Pin Manufacturing</t>
  </si>
  <si>
    <t>Broom, Brush, and Mop Manufacturing</t>
  </si>
  <si>
    <t>Burial Casket Manufacturing</t>
  </si>
  <si>
    <t>All Other Miscellaneous Manufacturing</t>
  </si>
  <si>
    <t>Automobile and Other Motor Vehicle Merchant Wholesalers</t>
  </si>
  <si>
    <t>Motor Vehicle Supplies and New Parts Merchant Wholesalers</t>
  </si>
  <si>
    <t>Tire and Tube Merchant Wholesalers</t>
  </si>
  <si>
    <t>Motor Vehicle Parts (Used) Merchant Wholesalers</t>
  </si>
  <si>
    <t>Furniture Merchant Wholesalers</t>
  </si>
  <si>
    <t>Home Furnishing Merchant Wholesalers</t>
  </si>
  <si>
    <t>Lumber, Plywood, Millwork, and Wood Panel Merchant Wholesalers</t>
  </si>
  <si>
    <t>Brick, Stone, and Related Construction Material Merchant Wholesalers</t>
  </si>
  <si>
    <t>Roofing, Siding, and Insulation Material Merchant Wholesalers</t>
  </si>
  <si>
    <t>Other Construction Material Merchant Wholesalers</t>
  </si>
  <si>
    <t>Photographic Equipment and Supplies Merchant Wholesalers</t>
  </si>
  <si>
    <t>Office Equipment Merchant Wholesalers</t>
  </si>
  <si>
    <t>Computer and Computer Peripheral Equipment and Software Merchant Wholesalers</t>
  </si>
  <si>
    <t>Other Commercial Equipment Merchant Wholesalers</t>
  </si>
  <si>
    <t>Medical, Dental, and Hospital Equipment and Supplies Merchant Wholesalers</t>
  </si>
  <si>
    <t>Ophthalmic Goods Merchant Wholesalers</t>
  </si>
  <si>
    <t>Other Professional Equipment and Supplies Merchant Wholesalers</t>
  </si>
  <si>
    <t>Metal Service Centers and Other Metal Merchant Wholesalers</t>
  </si>
  <si>
    <t>Coal and Other Mineral and Ore Merchant Wholesalers</t>
  </si>
  <si>
    <t>Electrical Apparatus and Equipment, Wiring Supplies, and Related Equipment Merchant Wholesalers</t>
  </si>
  <si>
    <t>Household Appliances, Electric Housewares, and Consumer Electronics Merchant Wholesalers</t>
  </si>
  <si>
    <t>Other Electronic Parts and Equipment Merchant Wholesalers</t>
  </si>
  <si>
    <t>Hardware Merchant Wholesalers</t>
  </si>
  <si>
    <t>Plumbing and Heating Equipment and Supplies (Hydronics) Merchant Wholesalers</t>
  </si>
  <si>
    <t>Warm Air Heating and Air-Conditioning Equipment and Supplies Merchant Wholesalers</t>
  </si>
  <si>
    <t>Refrigeration Equipment and Supplies Merchant Wholesalers</t>
  </si>
  <si>
    <t>Construction and Mining (except Oil Well) Machinery and Equipment Merchant Wholesalers</t>
  </si>
  <si>
    <t>Farm and Garden Machinery and Equipment Merchant Wholesalers</t>
  </si>
  <si>
    <t>Industrial Machinery and Equipment Merchant Wholesalers</t>
  </si>
  <si>
    <t>Industrial Supplies Merchant Wholesalers</t>
  </si>
  <si>
    <t>Service Establishment Equipment and Supplies Merchant Wholesalers</t>
  </si>
  <si>
    <t>Transportation Equipment and Supplies (except Motor Vehicle) Merchant Wholesalers</t>
  </si>
  <si>
    <t>Sporting and Recreational Goods and Supplies Merchant Wholesalers</t>
  </si>
  <si>
    <t>Toy and Hobby Goods and Supplies Merchant Wholesalers</t>
  </si>
  <si>
    <t>Recyclable Material Merchant Wholesalers</t>
  </si>
  <si>
    <t>Jewelry, Watch, Precious Stone, and Precious Metal Merchant Wholesalers</t>
  </si>
  <si>
    <t>Other Miscellaneous Durable Goods Merchant Wholesalers</t>
  </si>
  <si>
    <t>Printing and Writing Paper Merchant Wholesalers</t>
  </si>
  <si>
    <t>Stationery and Office Supplies Merchant Wholesalers</t>
  </si>
  <si>
    <t>Industrial and Personal Service Paper Merchant Wholesalers</t>
  </si>
  <si>
    <t>Drugs and Druggists' Sundries Merchant Wholesalers</t>
  </si>
  <si>
    <t>Piece Goods, Notions, and Other Dry Goods Merchant Wholesalers</t>
  </si>
  <si>
    <t>Men's and Boys' Clothing and Furnishings Merchant Wholesalers</t>
  </si>
  <si>
    <t>Women's, Children's, and Infants' Clothing and Accessories Merchant Wholesalers</t>
  </si>
  <si>
    <t>Footwear Merchant Wholesalers</t>
  </si>
  <si>
    <t>General Line Grocery Merchant Wholesalers</t>
  </si>
  <si>
    <t>Packaged Frozen Food Merchant Wholesalers</t>
  </si>
  <si>
    <t>Dairy Product (except Dried or Canned) Merchant Wholesalers</t>
  </si>
  <si>
    <t>Poultry and Poultry Product Merchant Wholesalers</t>
  </si>
  <si>
    <t>Confectionery Merchant Wholesalers</t>
  </si>
  <si>
    <t>Fish and Seafood Merchant Wholesalers</t>
  </si>
  <si>
    <t>Meat and Meat Product Merchant Wholesalers</t>
  </si>
  <si>
    <t>Fresh Fruit and Vegetable Merchant Wholesalers</t>
  </si>
  <si>
    <t>Other Grocery and Related Products Merchant Wholesalers</t>
  </si>
  <si>
    <t>Grain and Field Bean Merchant Wholesalers</t>
  </si>
  <si>
    <t>Livestock Merchant Wholesalers</t>
  </si>
  <si>
    <t>Other Farm Product Raw Material Merchant Wholesalers</t>
  </si>
  <si>
    <t>Plastics Materials and Basic Forms and Shapes Merchant Wholesalers</t>
  </si>
  <si>
    <t>Other Chemical and Allied Products Merchant Wholesalers</t>
  </si>
  <si>
    <t>Petroleum Bulk Stations and Terminals</t>
  </si>
  <si>
    <t>Petroleum and Petroleum Products Merchant Wholesalers (except Bulk Stations and Terminals)</t>
  </si>
  <si>
    <t>Beer and Ale Merchant Wholesalers</t>
  </si>
  <si>
    <t>Wine and Distilled Alcoholic Beverage Merchant Wholesalers</t>
  </si>
  <si>
    <t>Farm Supplies Merchant Wholesalers</t>
  </si>
  <si>
    <t>Book, Periodical, and Newspaper Merchant Wholesalers</t>
  </si>
  <si>
    <t>Flower, Nursery Stock, and Florists' Supplies Merchant Wholesalers</t>
  </si>
  <si>
    <t>Tobacco and Tobacco Product Merchant Wholesalers</t>
  </si>
  <si>
    <t>Paint, Varnish, and Supplies Merchant Wholesalers</t>
  </si>
  <si>
    <t>Other Miscellaneous Nondurable Goods Merchant Wholesalers</t>
  </si>
  <si>
    <t>Business to Business Electronic Markets</t>
  </si>
  <si>
    <t>Wholesale Trade Agents and Brokers</t>
  </si>
  <si>
    <t>New Car Dealers</t>
  </si>
  <si>
    <t>Used Car Dealers</t>
  </si>
  <si>
    <t>Recreational Vehicle Dealers</t>
  </si>
  <si>
    <t>Boat Dealers</t>
  </si>
  <si>
    <t>Motorcycle, ATV, and All Other Motor Vehicle Dealers</t>
  </si>
  <si>
    <t>Automotive Parts and Accessories Stores</t>
  </si>
  <si>
    <t>Tire Dealers</t>
  </si>
  <si>
    <t>Furniture Stores</t>
  </si>
  <si>
    <t>Floor Covering Stores</t>
  </si>
  <si>
    <t>Window Treatment Stores</t>
  </si>
  <si>
    <t>All Other Home Furnishings Stores</t>
  </si>
  <si>
    <t>Household Appliance Stores</t>
  </si>
  <si>
    <t>Electronics Stores</t>
  </si>
  <si>
    <t>Home Centers</t>
  </si>
  <si>
    <t>Paint and Wallpaper Stores</t>
  </si>
  <si>
    <t>Hardware Stores</t>
  </si>
  <si>
    <t>Other Building Material Dealers</t>
  </si>
  <si>
    <t>Outdoor Power Equipment Stores</t>
  </si>
  <si>
    <t>Nursery, Garden Center, and Farm Supply Stores</t>
  </si>
  <si>
    <t>Supermarkets and Other Grocery (except Convenience) Stores</t>
  </si>
  <si>
    <t>Convenience Stores</t>
  </si>
  <si>
    <t>Meat Markets</t>
  </si>
  <si>
    <t>Fish and Seafood Markets</t>
  </si>
  <si>
    <t>Fruit and Vegetable Markets</t>
  </si>
  <si>
    <t>Baked Goods Stores</t>
  </si>
  <si>
    <t>Confectionery and Nut Stores</t>
  </si>
  <si>
    <t>All Other Specialty Food Stores</t>
  </si>
  <si>
    <t>Beer, Wine, and Liquor Stores</t>
  </si>
  <si>
    <t>Pharmacies and Drug Stores</t>
  </si>
  <si>
    <t>Cosmetics, Beauty Supplies, and Perfume Stores</t>
  </si>
  <si>
    <t>Optical Goods Stores</t>
  </si>
  <si>
    <t>Food (Health) Supplement Stores</t>
  </si>
  <si>
    <t>All Other Health and Personal Care Stores</t>
  </si>
  <si>
    <t>Gasoline Stations with Convenience Stores</t>
  </si>
  <si>
    <t>Other Gasoline Stations</t>
  </si>
  <si>
    <t>Men's Clothing Stores</t>
  </si>
  <si>
    <t>Women's Clothing Stores</t>
  </si>
  <si>
    <t>Children's and Infants' Clothing Stores</t>
  </si>
  <si>
    <t>Family Clothing Stores</t>
  </si>
  <si>
    <t>Clothing Accessories Stores</t>
  </si>
  <si>
    <t>Other Clothing Stores</t>
  </si>
  <si>
    <t>Shoe Stores</t>
  </si>
  <si>
    <t>Jewelry Stores</t>
  </si>
  <si>
    <t>Luggage and Leather Goods Stores</t>
  </si>
  <si>
    <t>Sporting Goods Stores</t>
  </si>
  <si>
    <t>Hobby, Toy, and Game Stores</t>
  </si>
  <si>
    <t>Sewing, Needlework, and Piece Goods Stores</t>
  </si>
  <si>
    <t>Musical Instrument and Supplies Stores</t>
  </si>
  <si>
    <t>Book Stores</t>
  </si>
  <si>
    <t>News Dealers and Newsstands</t>
  </si>
  <si>
    <t>Department Stores (except Discount Department Stores)</t>
  </si>
  <si>
    <t>Department Stores</t>
  </si>
  <si>
    <r>
      <t xml:space="preserve">Discount Department Stores - </t>
    </r>
    <r>
      <rPr>
        <i/>
        <sz val="10"/>
        <rFont val="Arial"/>
        <family val="2"/>
      </rPr>
      <t>insignificant perishable grocery sales</t>
    </r>
  </si>
  <si>
    <r>
      <t xml:space="preserve">Discount Department Stores - </t>
    </r>
    <r>
      <rPr>
        <i/>
        <sz val="10"/>
        <rFont val="Arial"/>
        <family val="2"/>
      </rPr>
      <t>significant perishable grocery sales</t>
    </r>
  </si>
  <si>
    <t>Warehouse Clubs and Supercenters</t>
  </si>
  <si>
    <t>All Other General Merchandise Stores</t>
  </si>
  <si>
    <t>Florists</t>
  </si>
  <si>
    <t>Office Supplies and Stationery Stores</t>
  </si>
  <si>
    <t>Gift, Novelty, and Souvenir Stores</t>
  </si>
  <si>
    <t>Used Merchandise Stores</t>
  </si>
  <si>
    <t>Pet and Pet Supplies Stores</t>
  </si>
  <si>
    <t>Art Dealers</t>
  </si>
  <si>
    <t>Manufactured (Mobile) Home Dealers</t>
  </si>
  <si>
    <t>Tobacco Stores</t>
  </si>
  <si>
    <t>All Other Miscellaneous Store Retailers (except Tobacco Stores)</t>
  </si>
  <si>
    <t>Electronic Shopping</t>
  </si>
  <si>
    <t>Electronic Shopping and Mail-Order Houses</t>
  </si>
  <si>
    <t>Electronic Auctions</t>
  </si>
  <si>
    <t>Mail-Order Houses</t>
  </si>
  <si>
    <t>Vending Machine Operators</t>
  </si>
  <si>
    <t>Fuel Dealers</t>
  </si>
  <si>
    <t>Other Direct Selling Establishments</t>
  </si>
  <si>
    <t>Scheduled Passenger Air Transportation</t>
  </si>
  <si>
    <t>Scheduled Freight Air Transportation</t>
  </si>
  <si>
    <t>Nonscheduled Chartered Passenger Air Transportation</t>
  </si>
  <si>
    <t>Nonscheduled Chartered Freight Air Transportation</t>
  </si>
  <si>
    <t>Other Nonscheduled Air Transportation</t>
  </si>
  <si>
    <t>Line-Haul Railroads</t>
  </si>
  <si>
    <t>Short Line Railroads</t>
  </si>
  <si>
    <t>Deep Sea Freight Transportation</t>
  </si>
  <si>
    <t>Deep Sea Passenger Transportation</t>
  </si>
  <si>
    <t>Coastal and Great Lakes Freight Transportation</t>
  </si>
  <si>
    <t>Coastal and Great Lakes Passenger Transportation</t>
  </si>
  <si>
    <t>Inland Water Freight Transportation</t>
  </si>
  <si>
    <t>Inland Water Passenger Transportation</t>
  </si>
  <si>
    <t>General Freight Trucking, Local</t>
  </si>
  <si>
    <t>General Freight Trucking, Long-Distance, Truckload</t>
  </si>
  <si>
    <t>General Freight Trucking, Long-Distance, Less Than Truckload</t>
  </si>
  <si>
    <t>Used Household and Office Goods Moving</t>
  </si>
  <si>
    <t>Specialized Freight (except Used Goods) Trucking, Local</t>
  </si>
  <si>
    <t>Specialized Freight (except Used Goods) Trucking, Long-Distance</t>
  </si>
  <si>
    <t>Mixed Mode Transit Systems</t>
  </si>
  <si>
    <t>Commuter Rail Systems</t>
  </si>
  <si>
    <t>Bus and Other Motor Vehicle Transit Systems</t>
  </si>
  <si>
    <t>Other Urban Transit Systems</t>
  </si>
  <si>
    <t>Interurban and Rural Bus Transportation</t>
  </si>
  <si>
    <t>Taxi Service</t>
  </si>
  <si>
    <t>Limousine Service</t>
  </si>
  <si>
    <t>School and Employee Bus Transportation</t>
  </si>
  <si>
    <t>Charter Bus Industry</t>
  </si>
  <si>
    <t>Special Needs Transportation</t>
  </si>
  <si>
    <t>All Other Transit and Ground Passenger Transportation</t>
  </si>
  <si>
    <t>Pipeline Transportation of Crude Oil</t>
  </si>
  <si>
    <t>Pipeline Transportation of Natural Gas</t>
  </si>
  <si>
    <t>Pipeline Transportation of Refined Petroleum Products</t>
  </si>
  <si>
    <t>All Other Pipeline Transportation</t>
  </si>
  <si>
    <t>Scenic and Sightseeing Transportation, Land</t>
  </si>
  <si>
    <t>Scenic and Sightseeing Transportation, Water</t>
  </si>
  <si>
    <t>Scenic and Sightseeing Transportation, Other</t>
  </si>
  <si>
    <t>Air Traffic Control</t>
  </si>
  <si>
    <t>Other Airport Operations</t>
  </si>
  <si>
    <t>Other Support Activities for Air Transportation</t>
  </si>
  <si>
    <t>Support Activities for Rail Transportation</t>
  </si>
  <si>
    <t>Port and Harbor Operations</t>
  </si>
  <si>
    <t>Marine Cargo Handling</t>
  </si>
  <si>
    <t>Navigational Services to Shipping</t>
  </si>
  <si>
    <t>Other Support Activities for Water Transportation</t>
  </si>
  <si>
    <t>Motor Vehicle Towing</t>
  </si>
  <si>
    <t>Other Support Activities for Road Transportation</t>
  </si>
  <si>
    <t>Freight Transportation Arrangement</t>
  </si>
  <si>
    <t>Packing and Crating</t>
  </si>
  <si>
    <t>All Other Support Activities for Transportation</t>
  </si>
  <si>
    <t>Postal Service</t>
  </si>
  <si>
    <t>Couriers and Express Delivery Services</t>
  </si>
  <si>
    <t>Local Messengers and Local Delivery</t>
  </si>
  <si>
    <t>General Warehousing and Storage</t>
  </si>
  <si>
    <t>Refrigerated Warehousing and Storage</t>
  </si>
  <si>
    <t>Farm Product Warehousing and Storage</t>
  </si>
  <si>
    <t>Other Warehousing and Storage</t>
  </si>
  <si>
    <t>Newspaper Publishers</t>
  </si>
  <si>
    <t>Periodical Publishers</t>
  </si>
  <si>
    <t>Book Publishers</t>
  </si>
  <si>
    <t>Directory and Mailing List Publishers</t>
  </si>
  <si>
    <t>Greeting Card Publishers</t>
  </si>
  <si>
    <t>All Other Publishers</t>
  </si>
  <si>
    <t>Software Publishers</t>
  </si>
  <si>
    <t>Motion Picture and Video Production</t>
  </si>
  <si>
    <t>Motion Picture and Video Distribution</t>
  </si>
  <si>
    <t>Motion Picture Theaters (except Drive-Ins)</t>
  </si>
  <si>
    <t>Drive-In Motion Picture Theaters</t>
  </si>
  <si>
    <t>Teleproduction and Other Postproduction Services</t>
  </si>
  <si>
    <t>Other Motion Picture and Video Industries</t>
  </si>
  <si>
    <t>Record Production</t>
  </si>
  <si>
    <t>Record Production and Distribution</t>
  </si>
  <si>
    <t>Integrated Record Production/Distribution</t>
  </si>
  <si>
    <t>Music Publishers</t>
  </si>
  <si>
    <t>Sound Recording Studios</t>
  </si>
  <si>
    <t>Other Sound Recording Industries</t>
  </si>
  <si>
    <t>Radio Networks</t>
  </si>
  <si>
    <t>Radio Stations</t>
  </si>
  <si>
    <t>Television Broadcasting</t>
  </si>
  <si>
    <t>Cable and Other Subscription Programming</t>
  </si>
  <si>
    <t>Wired Telecommunications Carriers</t>
  </si>
  <si>
    <t>Wireless Telecommunications Carriers (except Satellite)</t>
  </si>
  <si>
    <t>Satellite Telecommunications</t>
  </si>
  <si>
    <t>Telecommunications Resellers</t>
  </si>
  <si>
    <t>All Other Telecommunications</t>
  </si>
  <si>
    <t>Data Processing, Hosting, and Related Services</t>
  </si>
  <si>
    <t>News Syndicates</t>
  </si>
  <si>
    <t>Libraries and Archives</t>
  </si>
  <si>
    <t>Internet Publishing and Broadcasting and Web Search Portals</t>
  </si>
  <si>
    <t>All Other Information Services</t>
  </si>
  <si>
    <t>Monetary Authorities-Central Bank</t>
  </si>
  <si>
    <t>Commercial Banking</t>
  </si>
  <si>
    <t>Savings Institutions</t>
  </si>
  <si>
    <t>Credit Unions</t>
  </si>
  <si>
    <t>Other Depository Credit Intermediation</t>
  </si>
  <si>
    <t>Credit Card Issuing</t>
  </si>
  <si>
    <t>Sales Financing</t>
  </si>
  <si>
    <t>Consumer Lending</t>
  </si>
  <si>
    <t>Real Estate Credit</t>
  </si>
  <si>
    <t>International Trade Financing</t>
  </si>
  <si>
    <t>Secondary Market Financing</t>
  </si>
  <si>
    <t>All Other Nondepository Credit Intermediation</t>
  </si>
  <si>
    <t>Mortgage and Nonmortgage Loan Brokers</t>
  </si>
  <si>
    <t>Financial Transactions Processing, Reserve, and Clearinghouse Activities</t>
  </si>
  <si>
    <t>Other Activities Related to Credit Intermediation</t>
  </si>
  <si>
    <t>Investment Banking and Securities Dealing</t>
  </si>
  <si>
    <t>Securities Brokerage</t>
  </si>
  <si>
    <t>Commodity Contracts Dealing</t>
  </si>
  <si>
    <t>Commodity Contracts Brokerage</t>
  </si>
  <si>
    <t>Securities and Commodity Exchanges</t>
  </si>
  <si>
    <t>Miscellaneous Intermediation</t>
  </si>
  <si>
    <t>Portfolio Management</t>
  </si>
  <si>
    <t>Investment Advice</t>
  </si>
  <si>
    <t>Trust, Fiduciary, and Custody Activities</t>
  </si>
  <si>
    <t>Miscellaneous Financial Investment Activities</t>
  </si>
  <si>
    <t>Direct Life Insurance Carriers</t>
  </si>
  <si>
    <t>Direct Health and Medical Insurance Carriers</t>
  </si>
  <si>
    <t>Direct Property and Casualty Insurance Carriers</t>
  </si>
  <si>
    <t>Direct Title Insurance Carriers</t>
  </si>
  <si>
    <t>Other Direct Insurance (except Life, Health, and Medical) Carriers</t>
  </si>
  <si>
    <t>Reinsurance Carriers</t>
  </si>
  <si>
    <t>Insurance Agencies and Brokerages</t>
  </si>
  <si>
    <t>Claims Adjusting</t>
  </si>
  <si>
    <t>Third Party Administration of Insurance and Pension Funds</t>
  </si>
  <si>
    <t>All Other Insurance Related Activities</t>
  </si>
  <si>
    <t>Pension Funds</t>
  </si>
  <si>
    <t>Health and Welfare Funds</t>
  </si>
  <si>
    <t>Other Insurance Funds</t>
  </si>
  <si>
    <t>Open-End Investment Funds</t>
  </si>
  <si>
    <t>Trusts, Estates, and Agency Accounts</t>
  </si>
  <si>
    <t>Other Financial Vehicles</t>
  </si>
  <si>
    <t>Lessors of Residential Buildings and Dwellings</t>
  </si>
  <si>
    <t>Lessors of Nonresidential Buildings (excpet Miniwarehouses)</t>
  </si>
  <si>
    <t>Lessors of Miniwarehouses and Self-Storage Units</t>
  </si>
  <si>
    <t>Lessors of Other Real Estate Property</t>
  </si>
  <si>
    <t>Offices of Real Estate Agents and Brokers</t>
  </si>
  <si>
    <t>Residential Property Managers</t>
  </si>
  <si>
    <t>Nonresidential Property Managers</t>
  </si>
  <si>
    <t>Offices of Real Estate Appraisers</t>
  </si>
  <si>
    <t>Other Activities Related to Real Estate</t>
  </si>
  <si>
    <t>Passenger Car Rental</t>
  </si>
  <si>
    <t>Passenger Car Leasing</t>
  </si>
  <si>
    <t>Truck, Utility Trailer, and RV (Recreational Vehicle) Rental and Leasing</t>
  </si>
  <si>
    <t>Consumer Electronics and Appliances Rental</t>
  </si>
  <si>
    <t>Formal Wear and Costume Rental</t>
  </si>
  <si>
    <t>Video Tape and Disc Rental</t>
  </si>
  <si>
    <t>Home Health Equipment Rental</t>
  </si>
  <si>
    <t>Recreational Goods Rental</t>
  </si>
  <si>
    <t>All Other Consumer Goods Rental</t>
  </si>
  <si>
    <t>General Rental Centers</t>
  </si>
  <si>
    <t>Commercial Air, Rail, and Water Transportation Equipment Rental and Leasing</t>
  </si>
  <si>
    <t>Construction, Mining, and Forestry Machinery and Equipment Rental and Leasing</t>
  </si>
  <si>
    <t>Office Machinery and Equipment Rental and Leasing</t>
  </si>
  <si>
    <t>Other Commercial and Industrial Machinery and Equipment Rental and Leasing</t>
  </si>
  <si>
    <t>Lessors of Nonfinancial Intangible Assets (except Copyrighted Works)</t>
  </si>
  <si>
    <t>Offices of Lawyers</t>
  </si>
  <si>
    <t>Offices of Notaries</t>
  </si>
  <si>
    <t>Title Abstract and Settlement Offices</t>
  </si>
  <si>
    <t>All Other Legal Services</t>
  </si>
  <si>
    <t>Offices of Certified Public Accountants</t>
  </si>
  <si>
    <t>Tax Preparation Services</t>
  </si>
  <si>
    <t>Payroll Services</t>
  </si>
  <si>
    <t>Other Accounting Services</t>
  </si>
  <si>
    <t>Architectural Services</t>
  </si>
  <si>
    <t>Landscape Architectural Services</t>
  </si>
  <si>
    <t>Engineering Services</t>
  </si>
  <si>
    <t>Drafting Services</t>
  </si>
  <si>
    <t>Building Inspection Services</t>
  </si>
  <si>
    <t>Geophysical Surveying and Mapping Services</t>
  </si>
  <si>
    <t>Surveying and Mapping (except Geophysical) Services</t>
  </si>
  <si>
    <t>Testing Laboratories</t>
  </si>
  <si>
    <t>Interior Design Services</t>
  </si>
  <si>
    <t>Industrial Design Services</t>
  </si>
  <si>
    <t>Graphic Design Services</t>
  </si>
  <si>
    <t>Other Specialized Design Services</t>
  </si>
  <si>
    <t>Custom Computer Programming Services</t>
  </si>
  <si>
    <t>Computer Systems Design Services</t>
  </si>
  <si>
    <t>Computer Facilities Management Services</t>
  </si>
  <si>
    <t>Other Computer Related Services</t>
  </si>
  <si>
    <t>Administrative Management and General Management Consulting Services</t>
  </si>
  <si>
    <t>Human Resources Consulting Services</t>
  </si>
  <si>
    <t>Marketing Consulting Services</t>
  </si>
  <si>
    <t>Process, Physical Distribution, and Logistics Consulting Services</t>
  </si>
  <si>
    <t>Other Management Consulting Services</t>
  </si>
  <si>
    <t>Environmental Consulting Services</t>
  </si>
  <si>
    <t>Other Scientific and Technical Consulting Services</t>
  </si>
  <si>
    <r>
      <t xml:space="preserve">Research and Development in Biotechnology - </t>
    </r>
    <r>
      <rPr>
        <i/>
        <sz val="10"/>
        <rFont val="Arial"/>
        <family val="2"/>
      </rPr>
      <t>nanobiotechnologies research and experimental development laboratories</t>
    </r>
  </si>
  <si>
    <t>Research and Development in Nanotechnology</t>
  </si>
  <si>
    <r>
      <t xml:space="preserve">Research and Development in Biotechnology - </t>
    </r>
    <r>
      <rPr>
        <i/>
        <sz val="10"/>
        <rFont val="Arial"/>
        <family val="2"/>
      </rPr>
      <t xml:space="preserve">except nanobiotechnologies research and experimental development laboratories </t>
    </r>
  </si>
  <si>
    <t>Research and Development in Biotechnology (except Nanobiotechnology)</t>
  </si>
  <si>
    <r>
      <t xml:space="preserve">Research and Development in the Physical, Engineering, and Life Sciences (except Biotechnology) - </t>
    </r>
    <r>
      <rPr>
        <i/>
        <sz val="10"/>
        <rFont val="Arial"/>
        <family val="2"/>
      </rPr>
      <t>nanotechnology research and experimental development laboratories</t>
    </r>
  </si>
  <si>
    <r>
      <t>Research and Development in the Physical, Engineering, and Life Sciences (except Biotechnology) -</t>
    </r>
    <r>
      <rPr>
        <i/>
        <sz val="10"/>
        <rFont val="Arial"/>
        <family val="2"/>
      </rPr>
      <t xml:space="preserve"> except nanotechnology research and experimental development laboratories</t>
    </r>
  </si>
  <si>
    <t>Research and Development in the Physical, Engineering, and Life Sciences (except Nanotechnology and Biotechnology)</t>
  </si>
  <si>
    <t>Research and Development in the Social Sciences and Humanities</t>
  </si>
  <si>
    <t>Advertising Agencies</t>
  </si>
  <si>
    <t>Public Relations Agencies</t>
  </si>
  <si>
    <t>Media Buying Agencies</t>
  </si>
  <si>
    <t>Media Representatives</t>
  </si>
  <si>
    <t>Outdoor Advertising</t>
  </si>
  <si>
    <t>Direct Mail Advertising</t>
  </si>
  <si>
    <t>Advertising Material Distribution Services</t>
  </si>
  <si>
    <t>Other Services Related to Advertising</t>
  </si>
  <si>
    <t>Marketing Research and Public Opinion Polling</t>
  </si>
  <si>
    <t>Photography Studios, Portrait</t>
  </si>
  <si>
    <t>Commercial Photography</t>
  </si>
  <si>
    <t>Translation and Interpretation Services</t>
  </si>
  <si>
    <t>Veterinary Services</t>
  </si>
  <si>
    <t>All Other Professional, Scientific, and Technical Services</t>
  </si>
  <si>
    <t>Offices of Bank Holding Companies</t>
  </si>
  <si>
    <t>Offices of Other Holding Companies</t>
  </si>
  <si>
    <t>Corporate, Subsidiary, and Regional Managing Offices</t>
  </si>
  <si>
    <t>Office Administrative Services</t>
  </si>
  <si>
    <t>Facilities Support Services</t>
  </si>
  <si>
    <t>Employment Placement Agencies</t>
  </si>
  <si>
    <t>Executive Search Services</t>
  </si>
  <si>
    <t>Temporary Help Services</t>
  </si>
  <si>
    <t>Professional Employer Organizations</t>
  </si>
  <si>
    <t>Document Preparation Services</t>
  </si>
  <si>
    <t>Telephone Answering Services</t>
  </si>
  <si>
    <t>Telemarketing Bureaus and Other Contact Centers</t>
  </si>
  <si>
    <t>Private Mail Centers</t>
  </si>
  <si>
    <t>Other Business Service Centers (including Copy Shops)</t>
  </si>
  <si>
    <t>Collection Agencies</t>
  </si>
  <si>
    <t>Credit Bureaus</t>
  </si>
  <si>
    <t>Repossession Services</t>
  </si>
  <si>
    <t>Court Reporting and Stenotype Services</t>
  </si>
  <si>
    <t>All Other Business Support Services</t>
  </si>
  <si>
    <t>Travel Agencies</t>
  </si>
  <si>
    <t>Tour Operators</t>
  </si>
  <si>
    <t>Convention and Visitors Bureaus</t>
  </si>
  <si>
    <t>All Other Travel Arrangement and Reservation Services</t>
  </si>
  <si>
    <t>Investigation Services</t>
  </si>
  <si>
    <t>Security Guards and Patrol Services</t>
  </si>
  <si>
    <t>Armored Car Services</t>
  </si>
  <si>
    <t>Security Systems Services (except Locksmiths)</t>
  </si>
  <si>
    <t>Locksmiths</t>
  </si>
  <si>
    <t>Exterminating and Pest Control Services</t>
  </si>
  <si>
    <t>Janitorial Services</t>
  </si>
  <si>
    <t>Landscaping Services</t>
  </si>
  <si>
    <t>Carpet and Upholstery Cleaning Services</t>
  </si>
  <si>
    <t>Other Services to Buildings and Dwellings</t>
  </si>
  <si>
    <t>Packaging and Labeling Services</t>
  </si>
  <si>
    <t>Convention and Trade Show Organizers</t>
  </si>
  <si>
    <t>All Other Support Services</t>
  </si>
  <si>
    <t>Solid Waste Collection</t>
  </si>
  <si>
    <t>Hazardous Waste Collection</t>
  </si>
  <si>
    <t>Other Waste Collection</t>
  </si>
  <si>
    <t>Hazardous Waste Treatment and Disposal</t>
  </si>
  <si>
    <t>Solid Waste Landfill</t>
  </si>
  <si>
    <t>Solid Waste Combustors and Incinerators</t>
  </si>
  <si>
    <t>Other Nonhazardous Waste Treatment and Disposal</t>
  </si>
  <si>
    <t>Remediation Services</t>
  </si>
  <si>
    <t>Materials Recovery Facilities</t>
  </si>
  <si>
    <t>Septic Tank and Related Services</t>
  </si>
  <si>
    <t>All Other Miscellaneous Waste Management Services</t>
  </si>
  <si>
    <t>Elementary and Secondary Schools</t>
  </si>
  <si>
    <t>Junior Colleges</t>
  </si>
  <si>
    <t>Colleges, Universities, and Professional Schools</t>
  </si>
  <si>
    <t>Business and Secretarial Schools</t>
  </si>
  <si>
    <t>Computer Training</t>
  </si>
  <si>
    <t>Professional and Management Development Training</t>
  </si>
  <si>
    <t>Cosmetology and Barber Schools</t>
  </si>
  <si>
    <t>Flight Training</t>
  </si>
  <si>
    <t>Apprenticeship Training</t>
  </si>
  <si>
    <t>Other Technical and Trade Schools</t>
  </si>
  <si>
    <t>Fine Arts Schools</t>
  </si>
  <si>
    <t>Sports and Recreation Instruction</t>
  </si>
  <si>
    <t>Language Schools</t>
  </si>
  <si>
    <t>Exam Preparation and Tutoring</t>
  </si>
  <si>
    <t>Automobile Driving Schools</t>
  </si>
  <si>
    <t>All Other Miscellaneous Schools and Instruction</t>
  </si>
  <si>
    <t>Educational Support Services</t>
  </si>
  <si>
    <t>Offices of Physicians (except Mental Health Specialists)</t>
  </si>
  <si>
    <t>Offices of Physicians, Mental Health Specialists</t>
  </si>
  <si>
    <t>Offices of Dentists</t>
  </si>
  <si>
    <t>Offices of Chiropractors</t>
  </si>
  <si>
    <t>Offices of Optometrists</t>
  </si>
  <si>
    <t>Offices of Mental Health Practitioners (except Physicians)</t>
  </si>
  <si>
    <t>Offices of Physical, Occupational and Speech Therapists, and Audiologists</t>
  </si>
  <si>
    <t>Offices of Podiatrists</t>
  </si>
  <si>
    <t>Offices of All Other Miscellaneous Health Practitioners</t>
  </si>
  <si>
    <t>Family Planning Centers</t>
  </si>
  <si>
    <t>Outpatient Mental Health and Substance Abuse Centers</t>
  </si>
  <si>
    <t>HMO Medical Centers</t>
  </si>
  <si>
    <t>Kidney Dialysis Centers</t>
  </si>
  <si>
    <t>Freestanding Ambulatory Surgical and Emergency Centers</t>
  </si>
  <si>
    <t>All Other Outpatient Care Centers</t>
  </si>
  <si>
    <t>Medical Laboratories</t>
  </si>
  <si>
    <t>Diagnostic Imaging Centers</t>
  </si>
  <si>
    <t>Home Health Care Services</t>
  </si>
  <si>
    <t>Ambulance Services</t>
  </si>
  <si>
    <t>Blood and Organ Banks</t>
  </si>
  <si>
    <t>All Other Miscellaneous Ambulatory Health Care Services</t>
  </si>
  <si>
    <t>General Medical and Surgical Hospitals</t>
  </si>
  <si>
    <t>Psychiatric and Substance Abuse Hospitals</t>
  </si>
  <si>
    <t>Specialty (except Psychiatric and Substance Abuse) Hospitals</t>
  </si>
  <si>
    <t>Nursing Care Facilities (Skilled Nursing Facilities)</t>
  </si>
  <si>
    <t>Residential Intellectual and Developmental Disability Facilities</t>
  </si>
  <si>
    <t>Residential Mental Health and Substance Abuse Facilities</t>
  </si>
  <si>
    <t>Continuing Care Retirement Communities</t>
  </si>
  <si>
    <t>Assisted Living Facilities for the Elderly</t>
  </si>
  <si>
    <t>Other Residential Care Facilities</t>
  </si>
  <si>
    <t>Child and Youth Services</t>
  </si>
  <si>
    <t>Services for the Elderly and Persons with Disabilities</t>
  </si>
  <si>
    <t>Other Individual and Family Services</t>
  </si>
  <si>
    <t>Community Food Services</t>
  </si>
  <si>
    <t>Temporary Shelters</t>
  </si>
  <si>
    <t>Other Community Housing Services</t>
  </si>
  <si>
    <t>Emergency and Other Relief Services</t>
  </si>
  <si>
    <t>Vocational Rehabilitation Services</t>
  </si>
  <si>
    <t>Child Day Care Services</t>
  </si>
  <si>
    <t>Theater Companies and Dinner Theaters</t>
  </si>
  <si>
    <t>Dance Companies</t>
  </si>
  <si>
    <t>Musical Groups and Artists</t>
  </si>
  <si>
    <t>Other Performing Arts Companies</t>
  </si>
  <si>
    <t>Sports Teams and Clubs</t>
  </si>
  <si>
    <t>Racetracks</t>
  </si>
  <si>
    <t>Other Spectator Sports</t>
  </si>
  <si>
    <t>Promoters of Performing Arts, Sports, and Similar Events with Facilities</t>
  </si>
  <si>
    <t>Promoters of Performing Arts, Sports, and Similar Events without Facilities</t>
  </si>
  <si>
    <t>Agents and Managers for Artists, Athletes, Entertainers, and Other Public Figures</t>
  </si>
  <si>
    <t>Independent Artists, Writers, and Performers</t>
  </si>
  <si>
    <t>Museums</t>
  </si>
  <si>
    <t>Historical Sites</t>
  </si>
  <si>
    <t>Zoos and Botanical Gardens</t>
  </si>
  <si>
    <t>Nature Parks and Other Similar Institutions</t>
  </si>
  <si>
    <t>Amusement and Theme Parks</t>
  </si>
  <si>
    <t>Amusement Arcades</t>
  </si>
  <si>
    <t>Casinos (except Casino Hotels)</t>
  </si>
  <si>
    <t>Other Gambling Industries</t>
  </si>
  <si>
    <t>Golf Courses and Country Clubs</t>
  </si>
  <si>
    <t>Skiing Facilities</t>
  </si>
  <si>
    <t>Marinas</t>
  </si>
  <si>
    <t>Fitness and Recreational Sports Centers</t>
  </si>
  <si>
    <t>Bowling Centers</t>
  </si>
  <si>
    <t>All Other Amusement and Recreation Industries</t>
  </si>
  <si>
    <t>Hotels (except Casino Hotels) and Motels</t>
  </si>
  <si>
    <t>Casino Hotels</t>
  </si>
  <si>
    <t>Bed-and-Breakfast Inns</t>
  </si>
  <si>
    <t>All Other Traveler Accommodation</t>
  </si>
  <si>
    <t>RV (Recreational Vehicle) Parks and Campgrounds</t>
  </si>
  <si>
    <t>Recreational and Vacation Camps (except Campgrounds)</t>
  </si>
  <si>
    <t>Rooming and Boarding Houses</t>
  </si>
  <si>
    <t xml:space="preserve">Rooming and Boarding Houses, Dormitories, and Workers' Camps </t>
  </si>
  <si>
    <t>Food Service Contractors</t>
  </si>
  <si>
    <t>Caterers</t>
  </si>
  <si>
    <t>Mobile Food Services</t>
  </si>
  <si>
    <t>Drinking Places (Alcoholic Beverages)</t>
  </si>
  <si>
    <t>Full-Service Restaurants</t>
  </si>
  <si>
    <t>Limited-Service Restaurants</t>
  </si>
  <si>
    <t>Cafeterias, Grill Buffets, and Buffets</t>
  </si>
  <si>
    <t>Snack and Nonalcoholic Beverage Bars</t>
  </si>
  <si>
    <t>General Automotive Repair</t>
  </si>
  <si>
    <t>Automotive Exhaust System Repair</t>
  </si>
  <si>
    <t>Automotive Transmission Repair</t>
  </si>
  <si>
    <t>Other Automotive Mechanical and Electrical Repair and Maintenance</t>
  </si>
  <si>
    <t>Automotive Body, Paint, and Interior Repair and Maintenance</t>
  </si>
  <si>
    <t>Automotive Glass Replacement Shops</t>
  </si>
  <si>
    <t>Automotive Oil Change and Lubrication Shops</t>
  </si>
  <si>
    <t>Car Washes</t>
  </si>
  <si>
    <t>All Other Automotive Repair and Maintenance</t>
  </si>
  <si>
    <t>Consumer Electronics Repair and Maintenance</t>
  </si>
  <si>
    <t>Computer and Office Machine Repair and Maintenance</t>
  </si>
  <si>
    <t>Communication Equipment Repair and Maintenance</t>
  </si>
  <si>
    <t>Other Electronic and Precision Equipment Repair and Maintenance</t>
  </si>
  <si>
    <t>Commercial and Industrial Machinery and Equipment (except Automotive and Electronic) Repair and Maintenance</t>
  </si>
  <si>
    <t>Home and Garden Equipment Repair and Maintenance</t>
  </si>
  <si>
    <t>Appliance Repair and Maintenance</t>
  </si>
  <si>
    <t>Reupholstery and Furniture Repair</t>
  </si>
  <si>
    <t>Footwear and Leather Goods Repair</t>
  </si>
  <si>
    <t>Other Personal and Household Goods Repair and Maintenance</t>
  </si>
  <si>
    <t>Barber Shops</t>
  </si>
  <si>
    <t>Beauty Salons</t>
  </si>
  <si>
    <t>Nail Salons</t>
  </si>
  <si>
    <t>Diet and Weight Reducing Centers</t>
  </si>
  <si>
    <t>Other Personal Care Services</t>
  </si>
  <si>
    <t>Funeral Homes and Funeral Services</t>
  </si>
  <si>
    <t>Cemeteries and Crematories</t>
  </si>
  <si>
    <t>Coin-Operated Laundries and Drycleaners</t>
  </si>
  <si>
    <t>Drycleaning and Laundry Services (except Coin-Operated)</t>
  </si>
  <si>
    <t>Linen Supply</t>
  </si>
  <si>
    <t>Industrial Launderers</t>
  </si>
  <si>
    <t>Pet Care (except Veterinary) Services</t>
  </si>
  <si>
    <t>Photofinishing Laboratories (except One-Hour)</t>
  </si>
  <si>
    <t>One-Hour Photofinishing</t>
  </si>
  <si>
    <t>Parking Lots and Garages</t>
  </si>
  <si>
    <t>All Other Personal Services</t>
  </si>
  <si>
    <t>Religious Organizations</t>
  </si>
  <si>
    <t>Grantmaking Foundations</t>
  </si>
  <si>
    <t>Voluntary Health Organizations</t>
  </si>
  <si>
    <t>Other Grantmaking and Giving Services</t>
  </si>
  <si>
    <t>Human Rights Organizations</t>
  </si>
  <si>
    <t>Environment, Conservation and Wildlife Organizations</t>
  </si>
  <si>
    <t>Other Social Advocacy Organizations</t>
  </si>
  <si>
    <t>Civic and Social Organizations</t>
  </si>
  <si>
    <t>Business Associations</t>
  </si>
  <si>
    <t>Professional Organizations</t>
  </si>
  <si>
    <t>Labor Unions and Similar Labor Organizations</t>
  </si>
  <si>
    <t>Political Organizations</t>
  </si>
  <si>
    <t>Other Similar Organizations (except Business, Professional, Labor, and Political Organizations)</t>
  </si>
  <si>
    <t>Private Households</t>
  </si>
  <si>
    <t>Executive Offices</t>
  </si>
  <si>
    <t>Legislative Bodies</t>
  </si>
  <si>
    <t>Public Finance Activities</t>
  </si>
  <si>
    <t>Executive and Legislative Offices, Combined</t>
  </si>
  <si>
    <t>American Indian and Alaska Native Tribal Governments</t>
  </si>
  <si>
    <t>Other General Government Support</t>
  </si>
  <si>
    <t>Courts</t>
  </si>
  <si>
    <t>Police Protection</t>
  </si>
  <si>
    <t>Legal Counsel and Prosecution</t>
  </si>
  <si>
    <t>Correctional Institutions</t>
  </si>
  <si>
    <t>Parole Offices and Probation Offices</t>
  </si>
  <si>
    <t>Fire Protection</t>
  </si>
  <si>
    <t>Other Justice, Public Order, and Safety Activities</t>
  </si>
  <si>
    <t>Administration of Education Programs</t>
  </si>
  <si>
    <t>Administration of Public Health Programs</t>
  </si>
  <si>
    <t>Administration of Human Resource Programs (except Education, Public Health, and Veterans' Affairs Programs)</t>
  </si>
  <si>
    <t>Administration of Veterans' Affairs</t>
  </si>
  <si>
    <t>Administration of Air and Water Resource and Solid Waste Management Programs</t>
  </si>
  <si>
    <t>Administration of Conservation Programs</t>
  </si>
  <si>
    <t>Administration of Housing Programs</t>
  </si>
  <si>
    <t>Administration of Urban Planning and Community and Rural Development</t>
  </si>
  <si>
    <t>Administration of General Economic Programs</t>
  </si>
  <si>
    <t>Regulation and Administration of Transportation Programs</t>
  </si>
  <si>
    <t>Regulation and Administration of Communications, Electric, Gas, and Other Utilities</t>
  </si>
  <si>
    <t>Regulation of Agricultural Marketing and Commodities</t>
  </si>
  <si>
    <t>Regulation, Licensing, and Inspection of Miscellaneous Commercial Sectors</t>
  </si>
  <si>
    <t>Space Research and Technology</t>
  </si>
  <si>
    <t>National Security</t>
  </si>
  <si>
    <t>International Affairs</t>
  </si>
  <si>
    <t>CASRN 107-06-2</t>
  </si>
  <si>
    <t>ALBEMARLE CORP SOUTH PLANT</t>
  </si>
  <si>
    <t>2270 HWY 79 S</t>
  </si>
  <si>
    <t>ALDRICH CHEMICAL CO LLC</t>
  </si>
  <si>
    <t>5485 COUNTY RD V</t>
  </si>
  <si>
    <t>ARCWOOD ENVIRONMENTAL - ORANGE LLC</t>
  </si>
  <si>
    <t>2735 FM 1006 B-4000</t>
  </si>
  <si>
    <t>ARKEMA INC</t>
  </si>
  <si>
    <t>4444 INDUSTRIAL PKWY</t>
  </si>
  <si>
    <t>ASH GROVE CEMENT</t>
  </si>
  <si>
    <t>4343 HWY 108</t>
  </si>
  <si>
    <t>ASH GROVE CEMENT CO</t>
  </si>
  <si>
    <t>1801 N SANTA FE</t>
  </si>
  <si>
    <t>ASH STEVENS</t>
  </si>
  <si>
    <t>18655 KRAUSE ST</t>
  </si>
  <si>
    <t>BASF CORP - HANNIBAL SITE</t>
  </si>
  <si>
    <t>3150 HWY JJ</t>
  </si>
  <si>
    <t>BAYER CROPSCIENCE LP</t>
  </si>
  <si>
    <t>2500 WIGGINS RD</t>
  </si>
  <si>
    <t>BUCKMAN LABORATORIES INC.</t>
  </si>
  <si>
    <t>14664 E STATE HWY 47</t>
  </si>
  <si>
    <t>CHS MCPHERSON REFINERY - SRU</t>
  </si>
  <si>
    <t>2000 S MAIN ST</t>
  </si>
  <si>
    <t>CLEAN HARBORS ARAGONITE LLC</t>
  </si>
  <si>
    <t>11600 NORTH APTUS ROAD</t>
  </si>
  <si>
    <t>CLEAN HARBORS DEER PARK LLC</t>
  </si>
  <si>
    <t>2027 INDEPENDENCE PARKWAY SOUTH</t>
  </si>
  <si>
    <t>CLEAN HARBORS EL DORADO LLC</t>
  </si>
  <si>
    <t>309 AMERICAN CIR UNION</t>
  </si>
  <si>
    <t>CLEAN HARBORS ENVIRONMENTAL SERVICES INC</t>
  </si>
  <si>
    <t>2247 S HWY 71</t>
  </si>
  <si>
    <t>DDP SPECIALTY ELECTRONIC MATERIALS US LLC</t>
  </si>
  <si>
    <t>3400 S SAGINAW RD - UNIT 96</t>
  </si>
  <si>
    <t>FORMOSA PLASTICS CORP LOUISIANA</t>
  </si>
  <si>
    <t>GULF STATES RD</t>
  </si>
  <si>
    <t>GIANT CEMENT CO</t>
  </si>
  <si>
    <t>HWY 453 &amp; I-26 (654 JUDGE ST)</t>
  </si>
  <si>
    <t>HERITAGE THERMAL SERVICES</t>
  </si>
  <si>
    <t>1250 ST GEORGE ST</t>
  </si>
  <si>
    <t>HOLCIM (US) (INCLUDING SYSTECH ENV. CORP.)</t>
  </si>
  <si>
    <t>11435 COUNTY RD 176</t>
  </si>
  <si>
    <t>HOLCIM (US) INC HOLLY HILL PLANT</t>
  </si>
  <si>
    <t>2173 GARDNER BLVD</t>
  </si>
  <si>
    <t>HUNTSMAN ETHYLENEAMINES PLANT</t>
  </si>
  <si>
    <t>307 COUNTY RD 624 A1 A38 BLOCK</t>
  </si>
  <si>
    <t>KENSING LLC</t>
  </si>
  <si>
    <t>2525 S KENSINGTON AVE</t>
  </si>
  <si>
    <t>LACC LLC US/LOTTE CHEMICAL LOUISIANA LLC</t>
  </si>
  <si>
    <t>2200 BAYOU D'INDE</t>
  </si>
  <si>
    <t>LANXESS CORP</t>
  </si>
  <si>
    <t>2151 KING ST EXTENSION</t>
  </si>
  <si>
    <t>LYCUS LTD</t>
  </si>
  <si>
    <t>181 COOPER DR</t>
  </si>
  <si>
    <t>NORLITE LLC</t>
  </si>
  <si>
    <t>628 S SARATOGA ST</t>
  </si>
  <si>
    <t>NOURYON SURFACE CHEMISTRY LLC</t>
  </si>
  <si>
    <t>485 CEDAR SPRINGS RD</t>
  </si>
  <si>
    <t>OPTIMA CHEMICAL GROUP LLC</t>
  </si>
  <si>
    <t>200 WILLACOOCHEE HWY</t>
  </si>
  <si>
    <t>POLYCHEMIE INC</t>
  </si>
  <si>
    <t>3080 PORT &amp; HARBOR DR</t>
  </si>
  <si>
    <t>POLYCOAT PRODUCTS LLC</t>
  </si>
  <si>
    <t>3001 E PIONEER PKWY</t>
  </si>
  <si>
    <t>ROSS INCINERATION SERVICES INC</t>
  </si>
  <si>
    <t>36790 GILES RD</t>
  </si>
  <si>
    <t>SHINTECH PLAQUEMINE PLANT</t>
  </si>
  <si>
    <t>26270 HWY 405</t>
  </si>
  <si>
    <t>ST CHARLES OPERATIONS (TAFT/STAR) UNION CARBIDE CORP</t>
  </si>
  <si>
    <t>355 LA HWY 3142 (GATE 1)</t>
  </si>
  <si>
    <t>TM DEER PARK SERVICES LP</t>
  </si>
  <si>
    <t>2525 BATTLEGROUND RD</t>
  </si>
  <si>
    <t>UNION CARBIDE CORP SEADRIFT PLANT</t>
  </si>
  <si>
    <t>7501 N HWY 185</t>
  </si>
  <si>
    <t>US ECOLOGY TEXAS INC</t>
  </si>
  <si>
    <t>3277 COUNTY RD 69</t>
  </si>
  <si>
    <t>VEOLIA ES TECHNICAL SOLUTIONS LLC PORT ARTHUR FACILITY</t>
  </si>
  <si>
    <t>7665 HWY 73</t>
  </si>
  <si>
    <t>WESTLAKE CHEMICALS &amp; VINYLS LLC</t>
  </si>
  <si>
    <t>26100 HWY 405 S</t>
  </si>
  <si>
    <t>WESTLAKE US 2 LLC</t>
  </si>
  <si>
    <t>WESTLAKE VINYLS INC</t>
  </si>
  <si>
    <t>2468 IND US TRIAL PKWY</t>
  </si>
  <si>
    <t>MAGNOLIA</t>
  </si>
  <si>
    <t>COLUMBIA</t>
  </si>
  <si>
    <t>AR</t>
  </si>
  <si>
    <t>71753</t>
  </si>
  <si>
    <t>SHEBOYGAN FALLS</t>
  </si>
  <si>
    <t>SHEBOYGAN</t>
  </si>
  <si>
    <t>WI</t>
  </si>
  <si>
    <t>53085</t>
  </si>
  <si>
    <t>ORANGE</t>
  </si>
  <si>
    <t>77630</t>
  </si>
  <si>
    <t>CALVERT CITY</t>
  </si>
  <si>
    <t>MARSHALL</t>
  </si>
  <si>
    <t>KY</t>
  </si>
  <si>
    <t>42029</t>
  </si>
  <si>
    <t>FOREMAN</t>
  </si>
  <si>
    <t>LITTLE RIVER</t>
  </si>
  <si>
    <t>71836</t>
  </si>
  <si>
    <t>CHANUTE</t>
  </si>
  <si>
    <t>NEOSHO</t>
  </si>
  <si>
    <t>KS</t>
  </si>
  <si>
    <t>66720</t>
  </si>
  <si>
    <t>RIVERVIEW</t>
  </si>
  <si>
    <t>WAYNE</t>
  </si>
  <si>
    <t>MI</t>
  </si>
  <si>
    <t>48193</t>
  </si>
  <si>
    <t>PALMYRA</t>
  </si>
  <si>
    <t>MARION</t>
  </si>
  <si>
    <t>MO</t>
  </si>
  <si>
    <t>63461</t>
  </si>
  <si>
    <t>MUSCATINE</t>
  </si>
  <si>
    <t>IA</t>
  </si>
  <si>
    <t>52761</t>
  </si>
  <si>
    <t>70764</t>
  </si>
  <si>
    <t>CADET</t>
  </si>
  <si>
    <t>WASHINGTON</t>
  </si>
  <si>
    <t>63630</t>
  </si>
  <si>
    <t>MCPHERSON</t>
  </si>
  <si>
    <t>67460</t>
  </si>
  <si>
    <t>GRANTSVILLE</t>
  </si>
  <si>
    <t>TOOELE</t>
  </si>
  <si>
    <t>UT</t>
  </si>
  <si>
    <t>84029</t>
  </si>
  <si>
    <t>77571</t>
  </si>
  <si>
    <t>EL DORADO</t>
  </si>
  <si>
    <t>UNION</t>
  </si>
  <si>
    <t>71730</t>
  </si>
  <si>
    <t>KIMBALL</t>
  </si>
  <si>
    <t>NE</t>
  </si>
  <si>
    <t>69145</t>
  </si>
  <si>
    <t>MIDLAND</t>
  </si>
  <si>
    <t>48640</t>
  </si>
  <si>
    <t>775413257</t>
  </si>
  <si>
    <t>70805</t>
  </si>
  <si>
    <t>77978</t>
  </si>
  <si>
    <t>77541</t>
  </si>
  <si>
    <t>HARLEYVILLE</t>
  </si>
  <si>
    <t>DORCHESTER</t>
  </si>
  <si>
    <t>SC</t>
  </si>
  <si>
    <t>29448</t>
  </si>
  <si>
    <t>EAST LIVERPOOL</t>
  </si>
  <si>
    <t>COLUMBIANA</t>
  </si>
  <si>
    <t>OH</t>
  </si>
  <si>
    <t>43920</t>
  </si>
  <si>
    <t>PAULDING</t>
  </si>
  <si>
    <t>45879</t>
  </si>
  <si>
    <t>HOLLY HILL</t>
  </si>
  <si>
    <t>ORANGEBURG</t>
  </si>
  <si>
    <t>29059</t>
  </si>
  <si>
    <t>KANKAKEE</t>
  </si>
  <si>
    <t>IL</t>
  </si>
  <si>
    <t>60901</t>
  </si>
  <si>
    <t>70669</t>
  </si>
  <si>
    <t>CHARLESTON</t>
  </si>
  <si>
    <t>29405</t>
  </si>
  <si>
    <t>COHOES</t>
  </si>
  <si>
    <t>ALBANY</t>
  </si>
  <si>
    <t>NY</t>
  </si>
  <si>
    <t>12047</t>
  </si>
  <si>
    <t>SALISBURY</t>
  </si>
  <si>
    <t>ROWAN</t>
  </si>
  <si>
    <t>NC</t>
  </si>
  <si>
    <t>28147</t>
  </si>
  <si>
    <t>78359</t>
  </si>
  <si>
    <t>70723</t>
  </si>
  <si>
    <t>70734</t>
  </si>
  <si>
    <t>DOUGLAS</t>
  </si>
  <si>
    <t>COFFEE</t>
  </si>
  <si>
    <t>GA</t>
  </si>
  <si>
    <t>31535</t>
  </si>
  <si>
    <t>77536</t>
  </si>
  <si>
    <t>PEARLINGTON</t>
  </si>
  <si>
    <t>HANCOCK</t>
  </si>
  <si>
    <t>MS</t>
  </si>
  <si>
    <t>39572</t>
  </si>
  <si>
    <t>ARLINGTON</t>
  </si>
  <si>
    <t>TARRANT</t>
  </si>
  <si>
    <t>76010</t>
  </si>
  <si>
    <t>GRAFTON</t>
  </si>
  <si>
    <t>LORAIN</t>
  </si>
  <si>
    <t>44044</t>
  </si>
  <si>
    <t>HAHNVILLE</t>
  </si>
  <si>
    <t>ST. CHARLES PARISH</t>
  </si>
  <si>
    <t>70057</t>
  </si>
  <si>
    <t>SEADRIFT</t>
  </si>
  <si>
    <t>77983</t>
  </si>
  <si>
    <t>ROBSTOWN</t>
  </si>
  <si>
    <t>NUECES</t>
  </si>
  <si>
    <t>78380</t>
  </si>
  <si>
    <t>BEAUMONT</t>
  </si>
  <si>
    <t>JEFFERSON</t>
  </si>
  <si>
    <t>77705</t>
  </si>
  <si>
    <t>A</t>
  </si>
  <si>
    <t>71753THYLCROUTE</t>
  </si>
  <si>
    <t>53085LDRCH6100H</t>
  </si>
  <si>
    <t>7763WHRTGT2735F</t>
  </si>
  <si>
    <t>42029PNNWLALTON</t>
  </si>
  <si>
    <t>71836SHGRVPOBOX</t>
  </si>
  <si>
    <t>66720SHGRVNORTH</t>
  </si>
  <si>
    <t>48192SHSTV18655</t>
  </si>
  <si>
    <t>63461MRCNCSTATE</t>
  </si>
  <si>
    <t>52761MNSNTWIGGI</t>
  </si>
  <si>
    <t>63630BCKMNHIGHW</t>
  </si>
  <si>
    <t>67460NTNLC2000M</t>
  </si>
  <si>
    <t>84029SFTYK11600</t>
  </si>
  <si>
    <t>77536SFTYK2027B</t>
  </si>
  <si>
    <t>71730NVRNM309AM</t>
  </si>
  <si>
    <t>69145CLNHR5MISO</t>
  </si>
  <si>
    <t>4864WDDPSP34SSA</t>
  </si>
  <si>
    <t>70805FRMSPGULFS</t>
  </si>
  <si>
    <t>29448GNTCMPOBOX</t>
  </si>
  <si>
    <t>43920VNRLL1250S</t>
  </si>
  <si>
    <t>45879LFRGCCOUNT</t>
  </si>
  <si>
    <t>29059SNTCMSCHWY</t>
  </si>
  <si>
    <t>77541HNTSM307CO</t>
  </si>
  <si>
    <t>60901HNKLCSKENS</t>
  </si>
  <si>
    <t>7066WLCCLL22BAY</t>
  </si>
  <si>
    <t>29415LBRGH2151K</t>
  </si>
  <si>
    <t>71730GRRSN181CO</t>
  </si>
  <si>
    <t>12047NRLTC628SO</t>
  </si>
  <si>
    <t>2814WKZNBL485CE</t>
  </si>
  <si>
    <t>31533FFNCC1415W</t>
  </si>
  <si>
    <t>39572PLYCHPORTB</t>
  </si>
  <si>
    <t>7601WPLYCT31EPI</t>
  </si>
  <si>
    <t>44044RSSNC36790</t>
  </si>
  <si>
    <t>70764LLMNXHWY40</t>
  </si>
  <si>
    <t>70057NNCRBHWY31</t>
  </si>
  <si>
    <t>77536DSPSL2525B</t>
  </si>
  <si>
    <t>77979NNCRBPOBOX</t>
  </si>
  <si>
    <t>78380TXSCLPETRO</t>
  </si>
  <si>
    <t>77643WSTMNHWY73</t>
  </si>
  <si>
    <t>70765GRGGLHIGHW</t>
  </si>
  <si>
    <t>42029WSTLK2468I</t>
  </si>
  <si>
    <t>0000107062</t>
  </si>
  <si>
    <t>ARD052528809</t>
  </si>
  <si>
    <t>WID000713461</t>
  </si>
  <si>
    <t>TXR000085254</t>
  </si>
  <si>
    <t>KYD006370159</t>
  </si>
  <si>
    <t>ARD981512270</t>
  </si>
  <si>
    <t>KSD031203318</t>
  </si>
  <si>
    <t>MID985597368</t>
  </si>
  <si>
    <t>MOD050226075</t>
  </si>
  <si>
    <t>IAD005273594</t>
  </si>
  <si>
    <t>MOD006286934</t>
  </si>
  <si>
    <t>KSD007145956</t>
  </si>
  <si>
    <t>UTD981552177</t>
  </si>
  <si>
    <t>TXR000085319</t>
  </si>
  <si>
    <t>ARD069748192</t>
  </si>
  <si>
    <t>NED981723513</t>
  </si>
  <si>
    <t/>
  </si>
  <si>
    <t>LAD041224932</t>
  </si>
  <si>
    <t>SCD003351699</t>
  </si>
  <si>
    <t>OHR000220285</t>
  </si>
  <si>
    <t>OHD987048733</t>
  </si>
  <si>
    <t>SCD003368891</t>
  </si>
  <si>
    <t>TXR000041236</t>
  </si>
  <si>
    <t>ILD005215769</t>
  </si>
  <si>
    <t>SCD003358389</t>
  </si>
  <si>
    <t>ARD983287889</t>
  </si>
  <si>
    <t>NYD080469935</t>
  </si>
  <si>
    <t>NCD000623116</t>
  </si>
  <si>
    <t>GAD981231970</t>
  </si>
  <si>
    <t>MSR000005033</t>
  </si>
  <si>
    <t>OHD980614374</t>
  </si>
  <si>
    <t>LAD081419418</t>
  </si>
  <si>
    <t>LAD041581422</t>
  </si>
  <si>
    <t>TXD987986734</t>
  </si>
  <si>
    <t>TXR000080502</t>
  </si>
  <si>
    <t>TXD069452340</t>
  </si>
  <si>
    <t>TXR000062489</t>
  </si>
  <si>
    <t>LAD057117434</t>
  </si>
  <si>
    <t>KYD985072008</t>
  </si>
  <si>
    <t>33.1756</t>
  </si>
  <si>
    <t>-93.2169</t>
  </si>
  <si>
    <t>43.67406</t>
  </si>
  <si>
    <t>-87.78147</t>
  </si>
  <si>
    <t>30.053617</t>
  </si>
  <si>
    <t>-93.754431</t>
  </si>
  <si>
    <t>37.056699</t>
  </si>
  <si>
    <t>-88.365727</t>
  </si>
  <si>
    <t>33.6936</t>
  </si>
  <si>
    <t>-94.4166</t>
  </si>
  <si>
    <t>37.698786</t>
  </si>
  <si>
    <t>-95.459748</t>
  </si>
  <si>
    <t>42.17201</t>
  </si>
  <si>
    <t>-83.17414</t>
  </si>
  <si>
    <t>39.834118</t>
  </si>
  <si>
    <t>-91.436791</t>
  </si>
  <si>
    <t>41.350469</t>
  </si>
  <si>
    <t>-91.081619</t>
  </si>
  <si>
    <t>30.322974</t>
  </si>
  <si>
    <t>-91.252692</t>
  </si>
  <si>
    <t>37.983333</t>
  </si>
  <si>
    <t>-90.690833</t>
  </si>
  <si>
    <t>38.347278</t>
  </si>
  <si>
    <t>-97.673846</t>
  </si>
  <si>
    <t>40.7344</t>
  </si>
  <si>
    <t>-112.9681</t>
  </si>
  <si>
    <t>29.728608</t>
  </si>
  <si>
    <t>-95.089793</t>
  </si>
  <si>
    <t>33.2044</t>
  </si>
  <si>
    <t>-92.6308</t>
  </si>
  <si>
    <t>41.154424</t>
  </si>
  <si>
    <t>-103.659</t>
  </si>
  <si>
    <t>43.601944</t>
  </si>
  <si>
    <t>-84.235556</t>
  </si>
  <si>
    <t>28.9792</t>
  </si>
  <si>
    <t>-95.3549</t>
  </si>
  <si>
    <t>30.5013</t>
  </si>
  <si>
    <t>-91.19233</t>
  </si>
  <si>
    <t>28.69759</t>
  </si>
  <si>
    <t>-96.542101</t>
  </si>
  <si>
    <t>28.981692</t>
  </si>
  <si>
    <t>-95.376501</t>
  </si>
  <si>
    <t>33.242778</t>
  </si>
  <si>
    <t>-80.442222</t>
  </si>
  <si>
    <t>40.631622</t>
  </si>
  <si>
    <t>-80.54632</t>
  </si>
  <si>
    <t>41.1809</t>
  </si>
  <si>
    <t>-84.6048</t>
  </si>
  <si>
    <t>33.27738</t>
  </si>
  <si>
    <t>-80.430135</t>
  </si>
  <si>
    <t>28.9525</t>
  </si>
  <si>
    <t>-95.313</t>
  </si>
  <si>
    <t>41.085542</t>
  </si>
  <si>
    <t>-87.880542</t>
  </si>
  <si>
    <t>30.214192</t>
  </si>
  <si>
    <t>-93.30859</t>
  </si>
  <si>
    <t>32.833577</t>
  </si>
  <si>
    <t>-79.964774</t>
  </si>
  <si>
    <t>33.200279</t>
  </si>
  <si>
    <t>-92.610922</t>
  </si>
  <si>
    <t>42.754611</t>
  </si>
  <si>
    <t>-73.702722</t>
  </si>
  <si>
    <t>35.632</t>
  </si>
  <si>
    <t>-80.53284</t>
  </si>
  <si>
    <t>27.883611</t>
  </si>
  <si>
    <t>-97.241383</t>
  </si>
  <si>
    <t>30.05509</t>
  </si>
  <si>
    <t>-90.83084</t>
  </si>
  <si>
    <t>30.181862</t>
  </si>
  <si>
    <t>-90.986959</t>
  </si>
  <si>
    <t>31.48528</t>
  </si>
  <si>
    <t>-82.86238</t>
  </si>
  <si>
    <t>29.728559</t>
  </si>
  <si>
    <t>-95.110764</t>
  </si>
  <si>
    <t>29.7237</t>
  </si>
  <si>
    <t>-95.07408</t>
  </si>
  <si>
    <t>30.223021</t>
  </si>
  <si>
    <t>-89.577658</t>
  </si>
  <si>
    <t>32.712986</t>
  </si>
  <si>
    <t>-97.056126</t>
  </si>
  <si>
    <t>41.324167</t>
  </si>
  <si>
    <t>-82.034722</t>
  </si>
  <si>
    <t>30.2594</t>
  </si>
  <si>
    <t>-91.1737</t>
  </si>
  <si>
    <t>29.9829</t>
  </si>
  <si>
    <t>-90.4437</t>
  </si>
  <si>
    <t>29.736111</t>
  </si>
  <si>
    <t>-95.09167</t>
  </si>
  <si>
    <t>28.508056</t>
  </si>
  <si>
    <t>-96.773039</t>
  </si>
  <si>
    <t>27.73076</t>
  </si>
  <si>
    <t>-97.65202</t>
  </si>
  <si>
    <t>29.853056</t>
  </si>
  <si>
    <t>-94.095278</t>
  </si>
  <si>
    <t>30.252222</t>
  </si>
  <si>
    <t>-93.284444</t>
  </si>
  <si>
    <t>30.262255</t>
  </si>
  <si>
    <t>-91.185837</t>
  </si>
  <si>
    <t>30.2235</t>
  </si>
  <si>
    <t>-93.2869</t>
  </si>
  <si>
    <t>30.208604</t>
  </si>
  <si>
    <t>-91.011128</t>
  </si>
  <si>
    <t>37.051111</t>
  </si>
  <si>
    <t>-88.334167</t>
  </si>
  <si>
    <t>1324222686800</t>
  </si>
  <si>
    <t>1324222428082</t>
  </si>
  <si>
    <t>1324223150677</t>
  </si>
  <si>
    <t>1324222532032</t>
  </si>
  <si>
    <t>1324223049812</t>
  </si>
  <si>
    <t>1324222586152</t>
  </si>
  <si>
    <t>1324223040421</t>
  </si>
  <si>
    <t>1324222978660</t>
  </si>
  <si>
    <t>1324222859757</t>
  </si>
  <si>
    <t>1324222924488</t>
  </si>
  <si>
    <t>1324223108554</t>
  </si>
  <si>
    <t>1324223237633</t>
  </si>
  <si>
    <t>1324222777411</t>
  </si>
  <si>
    <t>1324223099615</t>
  </si>
  <si>
    <t>1324222755845</t>
  </si>
  <si>
    <t>1324222660767</t>
  </si>
  <si>
    <t>1324223165604</t>
  </si>
  <si>
    <t>1324223102043</t>
  </si>
  <si>
    <t>1324223233178</t>
  </si>
  <si>
    <t>1324223140373</t>
  </si>
  <si>
    <t>1324222889937</t>
  </si>
  <si>
    <t>1324223233242</t>
  </si>
  <si>
    <t>1324222977934</t>
  </si>
  <si>
    <t>1324222528806</t>
  </si>
  <si>
    <t>1324223173509</t>
  </si>
  <si>
    <t>1324222816997</t>
  </si>
  <si>
    <t>1324222877755</t>
  </si>
  <si>
    <t>1324222563722</t>
  </si>
  <si>
    <t>1324223138429</t>
  </si>
  <si>
    <t>1324222923827</t>
  </si>
  <si>
    <t>1324222890574</t>
  </si>
  <si>
    <t>1324223199389</t>
  </si>
  <si>
    <t>1324222667659</t>
  </si>
  <si>
    <t>1324223152265</t>
  </si>
  <si>
    <t>1324223000074</t>
  </si>
  <si>
    <t>1324222969634</t>
  </si>
  <si>
    <t>1324222957565</t>
  </si>
  <si>
    <t>1324222922357</t>
  </si>
  <si>
    <t>1324223020025</t>
  </si>
  <si>
    <t>1324222927889</t>
  </si>
  <si>
    <t>1324223072214</t>
  </si>
  <si>
    <t>1324222956587</t>
  </si>
  <si>
    <t>1324223167469</t>
  </si>
  <si>
    <t>1324222834792</t>
  </si>
  <si>
    <t>1324223200940</t>
  </si>
  <si>
    <t>1324222855417</t>
  </si>
  <si>
    <t>1324222744017</t>
  </si>
  <si>
    <t>1324223068293</t>
  </si>
  <si>
    <t>1324222810121</t>
  </si>
  <si>
    <t>1324223107879</t>
  </si>
  <si>
    <t>1324222735793</t>
  </si>
  <si>
    <t>1324222688083</t>
  </si>
  <si>
    <t>1324223224104</t>
  </si>
  <si>
    <t>05</t>
  </si>
  <si>
    <t>04</t>
  </si>
  <si>
    <t>03</t>
  </si>
  <si>
    <t>02</t>
  </si>
  <si>
    <t>06</t>
  </si>
  <si>
    <t>08</t>
  </si>
  <si>
    <t>01</t>
  </si>
  <si>
    <t>07</t>
  </si>
  <si>
    <t>09</t>
  </si>
  <si>
    <t>11</t>
  </si>
  <si>
    <t>ALBEMARLE CORP</t>
  </si>
  <si>
    <t>EMD HOLDING CORP</t>
  </si>
  <si>
    <t>HERITAGE ENVIRONMENTAL SERVICES INC</t>
  </si>
  <si>
    <t>ARKEMA DELAWARE INC</t>
  </si>
  <si>
    <t>CRH AMERICAS INC</t>
  </si>
  <si>
    <t>PEL PHARMA INC</t>
  </si>
  <si>
    <t>BASF CORP</t>
  </si>
  <si>
    <t>BAYER US HOLDING LP</t>
  </si>
  <si>
    <t>BUCKMAN LABORATORIES INC</t>
  </si>
  <si>
    <t>CHS INC</t>
  </si>
  <si>
    <t>CLEAN HARBORS INC</t>
  </si>
  <si>
    <t>DUPONT DE NEMOURS INC</t>
  </si>
  <si>
    <t>FORTALEZA USA LLC</t>
  </si>
  <si>
    <t>HOLCIM PARTICIPATIONS (US) INC</t>
  </si>
  <si>
    <t>HUNTSMAN CORP</t>
  </si>
  <si>
    <t>KENSING HOLDINGS LLC</t>
  </si>
  <si>
    <t>LOTTE CHEMICAL USA CORP</t>
  </si>
  <si>
    <t>NA</t>
  </si>
  <si>
    <t>TRADEBE ENVIRONMENTAL SERVICES LLC</t>
  </si>
  <si>
    <t>NOURYON USA LLC</t>
  </si>
  <si>
    <t>OCCIDENTAL PETROLEUM CORP</t>
  </si>
  <si>
    <t>SNF HOLDING CO</t>
  </si>
  <si>
    <t>AMERICAN POLYMERS CORP</t>
  </si>
  <si>
    <t>RI TECHNOLOGIES INC</t>
  </si>
  <si>
    <t>C-K TECH INC</t>
  </si>
  <si>
    <t>TEXAS MOLECULAR LP</t>
  </si>
  <si>
    <t>REPUBLIC SERVICES INC</t>
  </si>
  <si>
    <t>VEOLIA NORTH AMERICA</t>
  </si>
  <si>
    <t>WESTLAKE CORP</t>
  </si>
  <si>
    <t>325180</t>
  </si>
  <si>
    <t>325199</t>
  </si>
  <si>
    <t>562211</t>
  </si>
  <si>
    <t>327310</t>
  </si>
  <si>
    <t>325412</t>
  </si>
  <si>
    <t>325320</t>
  </si>
  <si>
    <t>325998</t>
  </si>
  <si>
    <t>324110</t>
  </si>
  <si>
    <t>325211</t>
  </si>
  <si>
    <t>562213</t>
  </si>
  <si>
    <t>325613</t>
  </si>
  <si>
    <t>327992</t>
  </si>
  <si>
    <t>325510</t>
  </si>
  <si>
    <t>325110</t>
  </si>
  <si>
    <t>181. TOTAL ON-SITE UGRND INJ TO CL I WELLS - POUNDS</t>
  </si>
  <si>
    <t>185. TOTAL ON-SITE UGRND INJ TO CL II-V WELLS - POUNDS</t>
  </si>
  <si>
    <t>194. TOTAL ON-SITE RCRA SUBTITLE C LANDFILLS - POUNDS</t>
  </si>
  <si>
    <t>198. TOTAL OTHER ON-SITE LANDFILLS</t>
  </si>
  <si>
    <t>202. TOTAL ON-SITE LAND TREATMENT</t>
  </si>
  <si>
    <t>210. TOTAL RCRA C SURFACE IMPOUNDMENTS</t>
  </si>
  <si>
    <t>214. TOTAL OTHER SURFACE IMPOUNDMENTS</t>
  </si>
  <si>
    <t>218. TOTAL OTHER DISPOSAL</t>
  </si>
  <si>
    <t>223. WASTE ROCK QUANTITY</t>
  </si>
  <si>
    <t>233. OFF-SITE - UNDERGROUND INJECTION - CLASS 1 WELLS</t>
  </si>
  <si>
    <t>234. OFF-SITE - UNDERGROUND INJECTION - CLASS II-V WELLS</t>
  </si>
  <si>
    <t>237. OFF-SITE - RCRA SUBTITLE C SURFACE IMPOUNDMENTS</t>
  </si>
  <si>
    <t>238. OFF-SITE - OTHER SURFACE IMPOUNDMENTS</t>
  </si>
  <si>
    <t>239. OFF-SITE - OTHER LANDFILLS</t>
  </si>
  <si>
    <t>240. OFF-SITE - RCRA SUBTITLE C LANDFILLS</t>
  </si>
  <si>
    <t>241. OFF-SITE - DISPOSAL - LAND TREATMENT</t>
  </si>
  <si>
    <t>242. OFF-SITE - DISPOSAL - OTHER LAND DISPOSAL</t>
  </si>
  <si>
    <t>244. OFF-SITE - DISPOSAL - TRANSFER TO WASTE BROKER</t>
  </si>
  <si>
    <t>257. OFF-SITE - SOLIDIFICATION/STABILIZATION TREATMENT - NON METALS</t>
  </si>
  <si>
    <t>HERITAGE THERMAL OF TEXAS LLC</t>
  </si>
  <si>
    <t>62201TRDWS7MOBI</t>
  </si>
  <si>
    <t>VEOLIA N.A. INC.</t>
  </si>
  <si>
    <t>7 MOBILE AVE</t>
  </si>
  <si>
    <t>SAUGET</t>
  </si>
  <si>
    <t>ST. CLAIR</t>
  </si>
  <si>
    <t>7750WNTRGL1291B</t>
  </si>
  <si>
    <t>LONESTAR ECOLOGY LLC</t>
  </si>
  <si>
    <t>12901-A BAY PARK RD</t>
  </si>
  <si>
    <t>ILD098642424</t>
  </si>
  <si>
    <t>OPTIMA CHEMICAL</t>
  </si>
  <si>
    <t>NOURYON CHEMICALS LLC</t>
  </si>
  <si>
    <t>INTERGULF CORP</t>
  </si>
  <si>
    <t>HERITAGE-WTI LLC</t>
  </si>
  <si>
    <t>77541TXSBR4115E</t>
  </si>
  <si>
    <t>77012STFFR8615M</t>
  </si>
  <si>
    <t>79086DMNDSSTARR</t>
  </si>
  <si>
    <t>41129CLGNCUSROU</t>
  </si>
  <si>
    <t>TX0000095695</t>
  </si>
  <si>
    <t>TXD008099079</t>
  </si>
  <si>
    <t>TXD059685339</t>
  </si>
  <si>
    <t>KYD005009923</t>
  </si>
  <si>
    <t>TEXAS BARGE &amp; BOAT INC</t>
  </si>
  <si>
    <t>4115 E FLOODGATE</t>
  </si>
  <si>
    <t>ECO SERVICES OPERATIONS CORP.</t>
  </si>
  <si>
    <t>8615 MANCHESTER ST</t>
  </si>
  <si>
    <t>HOUSTON</t>
  </si>
  <si>
    <t>DIAMOND SHAMROCK REFINING CO LP</t>
  </si>
  <si>
    <t>6701 FM 119</t>
  </si>
  <si>
    <t>SUNRAY</t>
  </si>
  <si>
    <t>MOORE</t>
  </si>
  <si>
    <t>CALGON CARBON CORP</t>
  </si>
  <si>
    <t>15024 US 23</t>
  </si>
  <si>
    <t>CATLETTSBURG</t>
  </si>
  <si>
    <t>BOYD</t>
  </si>
  <si>
    <t>ECOVYST INC</t>
  </si>
  <si>
    <t>VALERO ENERGY CORP</t>
  </si>
  <si>
    <t>KURARAY HOLDINGS USA INC</t>
  </si>
  <si>
    <t>93308TXCRF6451R</t>
  </si>
  <si>
    <t>53704BLLLB3699K</t>
  </si>
  <si>
    <t>CAR000226001</t>
  </si>
  <si>
    <t>WID063518831</t>
  </si>
  <si>
    <t>OHD980613541</t>
  </si>
  <si>
    <t>OHD048415665</t>
  </si>
  <si>
    <t>AXIALL LLC</t>
  </si>
  <si>
    <t>BAKERSFIELD RENEWABLE FUELS LLC - AREAS 1 &amp; 2</t>
  </si>
  <si>
    <t>6451 ROSEDALE HWY</t>
  </si>
  <si>
    <t>BAKERSFIELD</t>
  </si>
  <si>
    <t>KERN</t>
  </si>
  <si>
    <t>CA</t>
  </si>
  <si>
    <t>BELL LABORATORIES INC.</t>
  </si>
  <si>
    <t>3699 KINSMAN BLVD</t>
  </si>
  <si>
    <t>MADISON</t>
  </si>
  <si>
    <t>DANE</t>
  </si>
  <si>
    <t>VEOLIA ES TECHNICAL SOLUTIONS LLC</t>
  </si>
  <si>
    <t>GLOBAL CLEAN ENERGY HOLDINGS INC</t>
  </si>
  <si>
    <t>HOLCIM (US) INC</t>
  </si>
  <si>
    <t>OES Determination</t>
  </si>
  <si>
    <t>RE COU</t>
  </si>
  <si>
    <t>EIS Facility Identifier (NEI)</t>
  </si>
  <si>
    <t>Median Annual Fugitive Rel (lb/yr)</t>
  </si>
  <si>
    <t>Max Annual Fugitive Rel (lb/yr)</t>
  </si>
  <si>
    <t>Median Annual Stack Rel (lb/yr)</t>
  </si>
  <si>
    <t>Max Annual Stack Tot Rel (lb/yr)</t>
  </si>
  <si>
    <t>Median Average Daily Fugitive Rel (lb/day)</t>
  </si>
  <si>
    <t>Max Average Daily Fugitive Rel (lb/day)</t>
  </si>
  <si>
    <t>Median Average Daily Stack Rel (lb/day)</t>
  </si>
  <si>
    <t>Max Average Daily Stack Tot Rel (lb/day)</t>
  </si>
  <si>
    <t>Repackaging</t>
  </si>
  <si>
    <t>Waste Handling, Disposal and Treatment (Incinerator)</t>
  </si>
  <si>
    <t>Processing aid</t>
  </si>
  <si>
    <t>Use in fuels and related products</t>
  </si>
  <si>
    <t>Processing into formulation, mixture, or reaction product</t>
  </si>
  <si>
    <t>Industrial and commercial non-aerosol cleaning/degreasing</t>
  </si>
  <si>
    <t>This spreadsheet contains a summary of 1,2-dichloroethane land releases.</t>
  </si>
  <si>
    <t>TRI data in this spreadsheet are for the 2015-2024 reporting years from basic plus data files downloaded from EPA's webpage on 8/2021 and 10/2022.</t>
  </si>
  <si>
    <t>2015-2024 TRI_Nonzero Unique</t>
  </si>
  <si>
    <t>This worksheet contains 2015-2024 TRI data for facilities that reported non-zero land releases of 1,2-dichloroethane (without off-site transfer locations).</t>
  </si>
  <si>
    <t>This worksheet contains a summary of unique facilities that reported land releases of 1,2-dichloroethane, with median and maximum values reported from 2015-2024.
Note that for Form A entries, a release of 500 lb/yr was assumed for "Other on-site landfills"</t>
  </si>
  <si>
    <t>Assumes operation 5 days/week for 50 weeks/yr.</t>
  </si>
  <si>
    <t>EPA does not expect that chemical will be used year-round, even if the facility operates year-round. Therefore, EPA assumes 300 day/yr for release frequency, which is based on an EU SpERC that uses a default of 300 days/yr for release.</t>
  </si>
  <si>
    <t># of Facilities</t>
  </si>
  <si>
    <t>Land Releases for 1,2-Dichloroethane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</si>
</sst>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"/>
    <numFmt numFmtId="166" formatCode="0.0E+00"/>
    <numFmt numFmtId="167" formatCode="0.000"/>
    <numFmt numFmtId="168" formatCode="0.0000"/>
  </numFmts>
  <fonts count="2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</font>
    <font>
      <b/>
      <sz val="11"/>
      <color rgb="FFFFFFFF"/>
      <name val="Calibri"/>
      <family val="2"/>
      <scheme val="minor"/>
    </font>
    <font>
      <b/>
      <sz val="11"/>
      <color rgb="FF000000"/>
      <name val="Calibri"/>
      <family val="2"/>
    </font>
    <font>
      <b/>
      <sz val="16"/>
      <color rgb="FF000000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theme="4"/>
      </patternFill>
    </fill>
    <fill>
      <patternFill patternType="solid">
        <fgColor theme="5" tint="-0.249977111117893"/>
        <bgColor theme="4"/>
      </patternFill>
    </fill>
    <fill>
      <patternFill patternType="solid">
        <fgColor theme="0" tint="-0.34998626667073579"/>
        <bgColor theme="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249977111117893"/>
        <bgColor theme="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 tint="-0.249977111117893"/>
        <bgColor indexed="0"/>
      </patternFill>
    </fill>
    <fill>
      <patternFill patternType="solid">
        <fgColor rgb="FFFF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theme="4"/>
      </patternFill>
    </fill>
    <fill>
      <patternFill patternType="solid">
        <fgColor theme="4"/>
        <bgColor theme="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1" fillId="0" borderId="0"/>
    <xf numFmtId="0" fontId="11" fillId="0" borderId="0"/>
    <xf numFmtId="0" fontId="14" fillId="0" borderId="0"/>
  </cellStyleXfs>
  <cellXfs count="119">
    <xf numFmtId="0" fontId="0" fillId="0" borderId="0" xfId="0"/>
    <xf numFmtId="0" fontId="2" fillId="0" borderId="0" xfId="0" applyFont="1"/>
    <xf numFmtId="0" fontId="2" fillId="2" borderId="0" xfId="0" applyFont="1" applyFill="1"/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top"/>
    </xf>
    <xf numFmtId="0" fontId="1" fillId="4" borderId="0" xfId="0" applyFont="1" applyFill="1" applyAlignment="1">
      <alignment vertical="top"/>
    </xf>
    <xf numFmtId="0" fontId="1" fillId="5" borderId="2" xfId="0" applyFont="1" applyFill="1" applyBorder="1" applyAlignment="1">
      <alignment vertical="top"/>
    </xf>
    <xf numFmtId="0" fontId="1" fillId="8" borderId="0" xfId="0" applyFont="1" applyFill="1" applyAlignment="1">
      <alignment vertical="top"/>
    </xf>
    <xf numFmtId="0" fontId="1" fillId="3" borderId="2" xfId="0" applyFont="1" applyFill="1" applyBorder="1" applyAlignment="1">
      <alignment vertical="top" wrapText="1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11" borderId="0" xfId="0" applyFont="1" applyFill="1"/>
    <xf numFmtId="0" fontId="6" fillId="12" borderId="5" xfId="0" applyFont="1" applyFill="1" applyBorder="1"/>
    <xf numFmtId="0" fontId="0" fillId="12" borderId="6" xfId="0" applyFill="1" applyBorder="1"/>
    <xf numFmtId="0" fontId="0" fillId="12" borderId="7" xfId="0" applyFill="1" applyBorder="1"/>
    <xf numFmtId="0" fontId="7" fillId="12" borderId="1" xfId="0" applyFont="1" applyFill="1" applyBorder="1" applyAlignment="1">
      <alignment vertical="top"/>
    </xf>
    <xf numFmtId="0" fontId="0" fillId="12" borderId="1" xfId="0" applyFill="1" applyBorder="1" applyAlignment="1">
      <alignment vertical="top" wrapText="1"/>
    </xf>
    <xf numFmtId="0" fontId="8" fillId="12" borderId="1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wrapText="1"/>
    </xf>
    <xf numFmtId="1" fontId="0" fillId="0" borderId="1" xfId="0" applyNumberFormat="1" applyBorder="1" applyAlignment="1">
      <alignment horizontal="center"/>
    </xf>
    <xf numFmtId="0" fontId="12" fillId="13" borderId="8" xfId="1" applyFont="1" applyFill="1" applyBorder="1" applyAlignment="1">
      <alignment horizontal="center"/>
    </xf>
    <xf numFmtId="0" fontId="12" fillId="0" borderId="9" xfId="1" applyFont="1" applyBorder="1" applyAlignment="1">
      <alignment wrapText="1"/>
    </xf>
    <xf numFmtId="0" fontId="12" fillId="0" borderId="9" xfId="2" applyFont="1" applyBorder="1" applyAlignment="1">
      <alignment wrapText="1"/>
    </xf>
    <xf numFmtId="0" fontId="0" fillId="0" borderId="0" xfId="0" applyAlignment="1">
      <alignment horizontal="left"/>
    </xf>
    <xf numFmtId="0" fontId="12" fillId="0" borderId="10" xfId="1" applyFont="1" applyBorder="1" applyAlignment="1">
      <alignment horizontal="left"/>
    </xf>
    <xf numFmtId="0" fontId="12" fillId="0" borderId="11" xfId="1" applyFont="1" applyBorder="1" applyAlignment="1">
      <alignment horizontal="left"/>
    </xf>
    <xf numFmtId="0" fontId="2" fillId="0" borderId="1" xfId="0" applyFont="1" applyBorder="1"/>
    <xf numFmtId="0" fontId="12" fillId="13" borderId="12" xfId="1" applyFont="1" applyFill="1" applyBorder="1" applyAlignment="1">
      <alignment horizontal="center"/>
    </xf>
    <xf numFmtId="1" fontId="0" fillId="0" borderId="0" xfId="0" applyNumberFormat="1"/>
    <xf numFmtId="0" fontId="15" fillId="14" borderId="8" xfId="1" applyFont="1" applyFill="1" applyBorder="1" applyAlignment="1">
      <alignment horizontal="center"/>
    </xf>
    <xf numFmtId="0" fontId="16" fillId="15" borderId="0" xfId="0" applyFont="1" applyFill="1"/>
    <xf numFmtId="0" fontId="5" fillId="16" borderId="13" xfId="0" applyFont="1" applyFill="1" applyBorder="1" applyAlignment="1">
      <alignment horizontal="center"/>
    </xf>
    <xf numFmtId="0" fontId="5" fillId="16" borderId="14" xfId="0" applyFont="1" applyFill="1" applyBorder="1" applyAlignment="1">
      <alignment horizontal="center"/>
    </xf>
    <xf numFmtId="0" fontId="5" fillId="0" borderId="15" xfId="0" applyFont="1" applyBorder="1" applyAlignment="1">
      <alignment wrapText="1"/>
    </xf>
    <xf numFmtId="0" fontId="5" fillId="0" borderId="15" xfId="0" applyFont="1" applyBorder="1" applyAlignment="1">
      <alignment horizontal="center" wrapText="1"/>
    </xf>
    <xf numFmtId="0" fontId="0" fillId="0" borderId="9" xfId="0" applyBorder="1"/>
    <xf numFmtId="1" fontId="0" fillId="0" borderId="9" xfId="0" applyNumberFormat="1" applyBorder="1"/>
    <xf numFmtId="0" fontId="12" fillId="0" borderId="16" xfId="1" applyFont="1" applyBorder="1" applyAlignment="1">
      <alignment horizontal="left"/>
    </xf>
    <xf numFmtId="0" fontId="12" fillId="0" borderId="0" xfId="1" applyFont="1" applyAlignment="1">
      <alignment horizontal="left"/>
    </xf>
    <xf numFmtId="164" fontId="0" fillId="0" borderId="1" xfId="0" applyNumberFormat="1" applyBorder="1"/>
    <xf numFmtId="164" fontId="0" fillId="0" borderId="0" xfId="0" applyNumberFormat="1"/>
    <xf numFmtId="164" fontId="0" fillId="0" borderId="4" xfId="0" applyNumberFormat="1" applyBorder="1"/>
    <xf numFmtId="0" fontId="12" fillId="0" borderId="9" xfId="3" applyFont="1" applyBorder="1" applyAlignment="1">
      <alignment wrapText="1"/>
    </xf>
    <xf numFmtId="1" fontId="12" fillId="0" borderId="9" xfId="3" applyNumberFormat="1" applyFont="1" applyBorder="1" applyAlignment="1">
      <alignment wrapText="1"/>
    </xf>
    <xf numFmtId="0" fontId="12" fillId="0" borderId="0" xfId="3" applyFont="1" applyAlignment="1">
      <alignment wrapText="1"/>
    </xf>
    <xf numFmtId="1" fontId="12" fillId="0" borderId="0" xfId="3" applyNumberFormat="1" applyFont="1" applyAlignment="1">
      <alignment wrapText="1"/>
    </xf>
    <xf numFmtId="0" fontId="5" fillId="0" borderId="17" xfId="0" applyFont="1" applyBorder="1" applyAlignment="1">
      <alignment horizontal="center" wrapText="1"/>
    </xf>
    <xf numFmtId="0" fontId="5" fillId="0" borderId="18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19" fillId="17" borderId="0" xfId="0" applyFont="1" applyFill="1" applyAlignment="1">
      <alignment horizontal="center" vertical="center"/>
    </xf>
    <xf numFmtId="0" fontId="20" fillId="0" borderId="0" xfId="0" applyFont="1" applyAlignment="1">
      <alignment horizontal="center"/>
    </xf>
    <xf numFmtId="49" fontId="21" fillId="0" borderId="0" xfId="0" applyNumberFormat="1" applyFont="1" applyAlignment="1">
      <alignment horizontal="left"/>
    </xf>
    <xf numFmtId="0" fontId="18" fillId="0" borderId="0" xfId="0" applyFont="1" applyAlignment="1">
      <alignment horizontal="center" wrapText="1"/>
    </xf>
    <xf numFmtId="0" fontId="0" fillId="18" borderId="0" xfId="0" applyFill="1"/>
    <xf numFmtId="0" fontId="0" fillId="0" borderId="0" xfId="0" quotePrefix="1"/>
    <xf numFmtId="0" fontId="1" fillId="19" borderId="1" xfId="0" applyFont="1" applyFill="1" applyBorder="1" applyAlignment="1">
      <alignment vertical="top"/>
    </xf>
    <xf numFmtId="0" fontId="1" fillId="20" borderId="1" xfId="0" applyFont="1" applyFill="1" applyBorder="1" applyAlignment="1">
      <alignment vertical="top"/>
    </xf>
    <xf numFmtId="0" fontId="1" fillId="19" borderId="1" xfId="0" applyFont="1" applyFill="1" applyBorder="1" applyAlignment="1">
      <alignment horizontal="center" vertical="top"/>
    </xf>
    <xf numFmtId="0" fontId="1" fillId="20" borderId="1" xfId="0" applyFont="1" applyFill="1" applyBorder="1" applyAlignment="1">
      <alignment horizontal="center" vertical="top"/>
    </xf>
    <xf numFmtId="0" fontId="0" fillId="0" borderId="1" xfId="0" applyBorder="1"/>
    <xf numFmtId="167" fontId="0" fillId="0" borderId="1" xfId="0" applyNumberFormat="1" applyBorder="1"/>
    <xf numFmtId="0" fontId="0" fillId="0" borderId="9" xfId="0" quotePrefix="1" applyBorder="1"/>
    <xf numFmtId="1" fontId="5" fillId="0" borderId="15" xfId="0" applyNumberFormat="1" applyFont="1" applyBorder="1" applyAlignment="1">
      <alignment wrapText="1"/>
    </xf>
    <xf numFmtId="168" fontId="5" fillId="0" borderId="15" xfId="0" applyNumberFormat="1" applyFont="1" applyBorder="1" applyAlignment="1">
      <alignment wrapText="1"/>
    </xf>
    <xf numFmtId="0" fontId="12" fillId="13" borderId="12" xfId="1" applyFont="1" applyFill="1" applyBorder="1" applyAlignment="1">
      <alignment horizontal="left"/>
    </xf>
    <xf numFmtId="0" fontId="5" fillId="16" borderId="14" xfId="0" applyFont="1" applyFill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165" fontId="5" fillId="0" borderId="21" xfId="0" applyNumberFormat="1" applyFont="1" applyBorder="1" applyAlignment="1">
      <alignment horizontal="center"/>
    </xf>
    <xf numFmtId="2" fontId="5" fillId="0" borderId="22" xfId="0" applyNumberFormat="1" applyFont="1" applyBorder="1" applyAlignment="1">
      <alignment horizontal="center"/>
    </xf>
    <xf numFmtId="166" fontId="5" fillId="0" borderId="21" xfId="0" applyNumberFormat="1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6" fontId="5" fillId="0" borderId="7" xfId="0" applyNumberFormat="1" applyFont="1" applyBorder="1" applyAlignment="1">
      <alignment horizontal="center"/>
    </xf>
    <xf numFmtId="166" fontId="5" fillId="0" borderId="20" xfId="0" applyNumberFormat="1" applyFont="1" applyBorder="1" applyAlignment="1">
      <alignment horizontal="center"/>
    </xf>
    <xf numFmtId="1" fontId="5" fillId="0" borderId="22" xfId="0" applyNumberFormat="1" applyFont="1" applyBorder="1" applyAlignment="1">
      <alignment horizontal="center"/>
    </xf>
    <xf numFmtId="166" fontId="5" fillId="0" borderId="22" xfId="0" applyNumberFormat="1" applyFont="1" applyBorder="1" applyAlignment="1">
      <alignment horizontal="center"/>
    </xf>
    <xf numFmtId="0" fontId="4" fillId="0" borderId="28" xfId="0" applyFont="1" applyBorder="1"/>
    <xf numFmtId="0" fontId="4" fillId="0" borderId="29" xfId="0" applyFont="1" applyBorder="1" applyAlignment="1">
      <alignment horizontal="center" wrapText="1"/>
    </xf>
    <xf numFmtId="0" fontId="4" fillId="0" borderId="30" xfId="0" applyFont="1" applyBorder="1" applyAlignment="1">
      <alignment horizontal="center" wrapText="1"/>
    </xf>
    <xf numFmtId="0" fontId="17" fillId="0" borderId="28" xfId="0" applyFont="1" applyBorder="1" applyAlignment="1">
      <alignment horizontal="center" wrapText="1"/>
    </xf>
    <xf numFmtId="0" fontId="17" fillId="0" borderId="26" xfId="0" applyFont="1" applyBorder="1" applyAlignment="1">
      <alignment horizontal="center" wrapText="1"/>
    </xf>
    <xf numFmtId="0" fontId="17" fillId="0" borderId="31" xfId="0" applyFont="1" applyBorder="1" applyAlignment="1">
      <alignment horizontal="center" wrapText="1"/>
    </xf>
    <xf numFmtId="0" fontId="4" fillId="0" borderId="26" xfId="0" applyFont="1" applyBorder="1" applyAlignment="1">
      <alignment wrapText="1"/>
    </xf>
    <xf numFmtId="0" fontId="5" fillId="0" borderId="21" xfId="0" applyFont="1" applyBorder="1" applyAlignment="1">
      <alignment wrapText="1"/>
    </xf>
    <xf numFmtId="0" fontId="5" fillId="0" borderId="32" xfId="0" applyFont="1" applyBorder="1" applyAlignment="1">
      <alignment wrapText="1"/>
    </xf>
    <xf numFmtId="0" fontId="5" fillId="0" borderId="33" xfId="0" applyFont="1" applyBorder="1" applyAlignment="1">
      <alignment wrapText="1"/>
    </xf>
    <xf numFmtId="0" fontId="0" fillId="0" borderId="4" xfId="0" applyBorder="1" applyAlignment="1">
      <alignment horizontal="center"/>
    </xf>
    <xf numFmtId="0" fontId="5" fillId="0" borderId="34" xfId="0" applyFont="1" applyBorder="1" applyAlignment="1">
      <alignment wrapText="1"/>
    </xf>
    <xf numFmtId="0" fontId="5" fillId="0" borderId="35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0" borderId="35" xfId="0" applyFont="1" applyBorder="1" applyAlignment="1">
      <alignment horizontal="center" vertical="center"/>
    </xf>
    <xf numFmtId="0" fontId="12" fillId="0" borderId="0" xfId="1" applyFont="1" applyAlignment="1">
      <alignment wrapText="1"/>
    </xf>
    <xf numFmtId="0" fontId="12" fillId="0" borderId="0" xfId="2" applyFont="1" applyAlignment="1">
      <alignment wrapText="1"/>
    </xf>
    <xf numFmtId="0" fontId="0" fillId="0" borderId="21" xfId="0" applyBorder="1" applyAlignment="1">
      <alignment wrapText="1"/>
    </xf>
    <xf numFmtId="0" fontId="0" fillId="0" borderId="23" xfId="0" applyBorder="1" applyAlignment="1">
      <alignment wrapText="1"/>
    </xf>
    <xf numFmtId="0" fontId="5" fillId="0" borderId="5" xfId="0" applyFont="1" applyBorder="1" applyAlignment="1">
      <alignment horizontal="center" vertical="top" wrapText="1"/>
    </xf>
    <xf numFmtId="0" fontId="5" fillId="0" borderId="19" xfId="0" applyFont="1" applyBorder="1" applyAlignment="1">
      <alignment horizontal="center" vertical="top" wrapText="1"/>
    </xf>
    <xf numFmtId="165" fontId="5" fillId="0" borderId="22" xfId="0" applyNumberFormat="1" applyFont="1" applyBorder="1" applyAlignment="1">
      <alignment horizontal="center"/>
    </xf>
    <xf numFmtId="165" fontId="5" fillId="0" borderId="24" xfId="0" applyNumberFormat="1" applyFont="1" applyBorder="1" applyAlignment="1">
      <alignment horizontal="center"/>
    </xf>
    <xf numFmtId="166" fontId="5" fillId="0" borderId="24" xfId="0" applyNumberFormat="1" applyFont="1" applyBorder="1" applyAlignment="1">
      <alignment horizontal="center"/>
    </xf>
    <xf numFmtId="1" fontId="5" fillId="0" borderId="21" xfId="0" applyNumberFormat="1" applyFont="1" applyBorder="1" applyAlignment="1">
      <alignment horizontal="center"/>
    </xf>
    <xf numFmtId="2" fontId="5" fillId="0" borderId="7" xfId="0" applyNumberFormat="1" applyFont="1" applyBorder="1" applyAlignment="1">
      <alignment horizontal="center"/>
    </xf>
    <xf numFmtId="0" fontId="17" fillId="0" borderId="25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</cellXfs>
  <cellStyles count="4">
    <cellStyle name="Normal" xfId="0" builtinId="0"/>
    <cellStyle name="Normal_Sheet1" xfId="1" xr:uid="{54BAD131-3892-41D1-9A93-0EA079ED1A75}"/>
    <cellStyle name="Normal_Sheet1_1" xfId="2" xr:uid="{46E0BAEA-E987-48EB-BBB5-69019382B2CE}"/>
    <cellStyle name="Normal_Sheet1_2" xfId="3" xr:uid="{48FD9BDB-7554-4779-8000-E7481E7CD8DD}"/>
  </cellStyles>
  <dxfs count="5"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2962275</xdr:colOff>
      <xdr:row>4</xdr:row>
      <xdr:rowOff>28575</xdr:rowOff>
    </xdr:from>
    <xdr:to>
      <xdr:col>0</xdr:col>
      <xdr:colOff>4587875</xdr:colOff>
      <xdr:row>8</xdr:row>
      <xdr:rowOff>95250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9852CA-BDD0-4CE0-B6AD-EBC289E9A1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5146" b="25731"/>
        <a:stretch/>
      </xdr:blipFill>
      <xdr:spPr bwMode="auto">
        <a:xfrm>
          <a:off x="2962275" y="1752600"/>
          <a:ext cx="1625600" cy="82867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17FE8-8492-46CD-A447-8C1384E49311}">
  <dimension ref="A1:A13"/>
  <sheetViews>
    <sheetView showGridLines="0" tabSelected="1" zoomScaleNormal="100" workbookViewId="0">
      <selection activeCell="A4" sqref="A4"/>
    </sheetView>
  </sheetViews>
  <sheetFormatPr defaultRowHeight="15" x14ac:dyDescent="0.25"/>
  <cols>
    <col min="1" max="1" width="112.7109375" customWidth="1"/>
  </cols>
  <sheetData>
    <row r="1" spans="1:1" ht="20.25" x14ac:dyDescent="0.3">
      <c r="A1" s="59" t="s">
        <v>1903</v>
      </c>
    </row>
    <row r="2" spans="1:1" x14ac:dyDescent="0.25">
      <c r="A2" s="12"/>
    </row>
    <row r="3" spans="1:1" ht="18.75" x14ac:dyDescent="0.25">
      <c r="A3" s="56" t="s">
        <v>1319</v>
      </c>
    </row>
    <row r="4" spans="1:1" ht="15.75" x14ac:dyDescent="0.25">
      <c r="A4" s="57"/>
    </row>
    <row r="5" spans="1:1" x14ac:dyDescent="0.25">
      <c r="A5" s="12"/>
    </row>
    <row r="6" spans="1:1" x14ac:dyDescent="0.25">
      <c r="A6" s="12"/>
    </row>
    <row r="7" spans="1:1" x14ac:dyDescent="0.25">
      <c r="A7" s="12"/>
    </row>
    <row r="8" spans="1:1" x14ac:dyDescent="0.25">
      <c r="A8" s="12"/>
    </row>
    <row r="9" spans="1:1" x14ac:dyDescent="0.25">
      <c r="A9" s="12"/>
    </row>
    <row r="10" spans="1:1" x14ac:dyDescent="0.25">
      <c r="A10" s="12"/>
    </row>
    <row r="13" spans="1:1" ht="15.75" x14ac:dyDescent="0.25">
      <c r="A13" s="58"/>
    </row>
  </sheetData>
  <sheetProtection sheet="1" objects="1" scenarios="1" formatCells="0" formatColumns="0" formatRows="0"/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EBF7A-8045-4D69-8043-7A7ABFDBB7F9}">
  <dimension ref="A1:AH13"/>
  <sheetViews>
    <sheetView topLeftCell="B1" workbookViewId="0">
      <selection activeCell="AH9" sqref="AH9"/>
    </sheetView>
  </sheetViews>
  <sheetFormatPr defaultRowHeight="15" x14ac:dyDescent="0.25"/>
  <cols>
    <col min="1" max="1" width="19" hidden="1" customWidth="1"/>
    <col min="2" max="2" width="8.5703125" customWidth="1"/>
    <col min="3" max="3" width="12.5703125" customWidth="1"/>
    <col min="4" max="4" width="22.5703125" bestFit="1" customWidth="1"/>
    <col min="5" max="5" width="59" style="3" customWidth="1"/>
    <col min="6" max="6" width="39.85546875" customWidth="1"/>
    <col min="7" max="7" width="18.5703125" customWidth="1"/>
    <col min="8" max="8" width="26" customWidth="1"/>
    <col min="9" max="9" width="17.85546875" customWidth="1"/>
    <col min="10" max="10" width="10" customWidth="1"/>
    <col min="11" max="11" width="7.140625" customWidth="1"/>
    <col min="12" max="12" width="24.42578125" customWidth="1"/>
    <col min="13" max="13" width="9.5703125" customWidth="1"/>
    <col min="14" max="14" width="11.42578125" customWidth="1"/>
    <col min="15" max="15" width="25.42578125" customWidth="1"/>
    <col min="16" max="16" width="20" customWidth="1"/>
    <col min="17" max="17" width="24" bestFit="1" customWidth="1"/>
    <col min="18" max="18" width="29.42578125" customWidth="1"/>
    <col min="19" max="19" width="47.42578125" customWidth="1"/>
    <col min="20" max="20" width="32.5703125" customWidth="1"/>
    <col min="21" max="21" width="42.5703125" bestFit="1" customWidth="1"/>
    <col min="22" max="22" width="32.42578125" customWidth="1"/>
    <col min="23" max="23" width="35.42578125" bestFit="1" customWidth="1"/>
    <col min="24" max="24" width="53.85546875" bestFit="1" customWidth="1"/>
    <col min="25" max="29" width="32.42578125" customWidth="1"/>
    <col min="30" max="30" width="19" customWidth="1"/>
    <col min="31" max="31" width="72.42578125" bestFit="1" customWidth="1"/>
    <col min="32" max="32" width="13.42578125" customWidth="1"/>
    <col min="33" max="33" width="26.140625" customWidth="1"/>
    <col min="34" max="34" width="54.85546875" customWidth="1"/>
  </cols>
  <sheetData>
    <row r="1" spans="1:34" x14ac:dyDescent="0.25">
      <c r="B1" s="115" t="s">
        <v>171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7" t="s">
        <v>172</v>
      </c>
      <c r="U1" s="117"/>
      <c r="V1" s="118" t="s">
        <v>173</v>
      </c>
      <c r="W1" s="118"/>
      <c r="X1" s="118"/>
      <c r="Y1" s="118"/>
      <c r="Z1" s="118"/>
      <c r="AA1" s="118"/>
      <c r="AB1" s="118"/>
      <c r="AC1" s="118"/>
      <c r="AD1" s="116" t="s">
        <v>174</v>
      </c>
      <c r="AE1" s="116"/>
      <c r="AF1" s="116"/>
      <c r="AG1" s="116"/>
      <c r="AH1" s="14"/>
    </row>
    <row r="2" spans="1:34" x14ac:dyDescent="0.25">
      <c r="A2" t="s">
        <v>175</v>
      </c>
      <c r="B2" s="4" t="s">
        <v>176</v>
      </c>
      <c r="C2" s="4" t="s">
        <v>177</v>
      </c>
      <c r="D2" s="4" t="s">
        <v>178</v>
      </c>
      <c r="E2" s="8" t="s">
        <v>179</v>
      </c>
      <c r="F2" s="4" t="s">
        <v>180</v>
      </c>
      <c r="G2" s="4" t="s">
        <v>181</v>
      </c>
      <c r="H2" s="4" t="s">
        <v>182</v>
      </c>
      <c r="I2" s="4" t="s">
        <v>183</v>
      </c>
      <c r="J2" s="4" t="s">
        <v>184</v>
      </c>
      <c r="K2" s="4" t="s">
        <v>185</v>
      </c>
      <c r="L2" s="4" t="s">
        <v>186</v>
      </c>
      <c r="M2" s="4" t="s">
        <v>187</v>
      </c>
      <c r="N2" s="4" t="s">
        <v>188</v>
      </c>
      <c r="O2" s="4" t="s">
        <v>189</v>
      </c>
      <c r="P2" s="4" t="s">
        <v>190</v>
      </c>
      <c r="Q2" s="4" t="s">
        <v>191</v>
      </c>
      <c r="R2" s="4" t="s">
        <v>192</v>
      </c>
      <c r="S2" s="4" t="s">
        <v>193</v>
      </c>
      <c r="T2" s="5" t="s">
        <v>194</v>
      </c>
      <c r="U2" s="5" t="s">
        <v>195</v>
      </c>
      <c r="V2" s="7" t="s">
        <v>196</v>
      </c>
      <c r="W2" s="7" t="s">
        <v>197</v>
      </c>
      <c r="X2" s="7" t="s">
        <v>198</v>
      </c>
      <c r="Y2" s="7" t="s">
        <v>199</v>
      </c>
      <c r="Z2" s="7" t="s">
        <v>200</v>
      </c>
      <c r="AA2" s="7" t="s">
        <v>201</v>
      </c>
      <c r="AB2" s="7" t="s">
        <v>202</v>
      </c>
      <c r="AC2" s="7" t="s">
        <v>203</v>
      </c>
      <c r="AD2" s="6" t="s">
        <v>204</v>
      </c>
      <c r="AE2" s="6" t="s">
        <v>205</v>
      </c>
      <c r="AF2" s="6" t="s">
        <v>206</v>
      </c>
      <c r="AG2" s="6" t="s">
        <v>207</v>
      </c>
      <c r="AH2" s="14" t="s">
        <v>32</v>
      </c>
    </row>
    <row r="3" spans="1:34" s="12" customFormat="1" x14ac:dyDescent="0.25">
      <c r="A3" s="13"/>
      <c r="B3" s="13" t="s">
        <v>151</v>
      </c>
      <c r="C3" s="13">
        <v>2015</v>
      </c>
      <c r="D3" s="13" t="s">
        <v>47</v>
      </c>
      <c r="E3" s="13" t="s">
        <v>49</v>
      </c>
      <c r="F3" s="13" t="s">
        <v>50</v>
      </c>
      <c r="G3" s="13" t="s">
        <v>51</v>
      </c>
      <c r="H3" s="13" t="s">
        <v>52</v>
      </c>
      <c r="I3" s="13" t="s">
        <v>53</v>
      </c>
      <c r="J3" s="13">
        <v>775413257</v>
      </c>
      <c r="K3" s="13"/>
      <c r="L3" s="26">
        <v>110008170237</v>
      </c>
      <c r="M3" s="13">
        <v>28.979199999999999</v>
      </c>
      <c r="N3" s="13">
        <v>-95.354900000000001</v>
      </c>
      <c r="O3" s="13">
        <v>1315214369757</v>
      </c>
      <c r="P3" s="13">
        <v>75343</v>
      </c>
      <c r="Q3" s="13" t="s">
        <v>208</v>
      </c>
      <c r="R3" s="13">
        <v>5</v>
      </c>
      <c r="S3" s="13" t="str">
        <f>VLOOKUP(R3, Lookups!$A$1:$B$12, 2, FALSE)</f>
        <v>100,000 to 999,999</v>
      </c>
      <c r="T3" s="13">
        <v>1</v>
      </c>
      <c r="U3" s="13" t="s">
        <v>209</v>
      </c>
      <c r="V3" s="13">
        <v>0</v>
      </c>
      <c r="W3" s="13" t="s">
        <v>210</v>
      </c>
      <c r="X3" s="13" t="s">
        <v>210</v>
      </c>
      <c r="Y3" s="13" t="s">
        <v>210</v>
      </c>
      <c r="Z3" s="13" t="s">
        <v>210</v>
      </c>
      <c r="AA3" s="13" t="s">
        <v>210</v>
      </c>
      <c r="AB3" s="13" t="s">
        <v>210</v>
      </c>
      <c r="AC3" s="13" t="s">
        <v>210</v>
      </c>
      <c r="AD3" s="13">
        <v>325199</v>
      </c>
      <c r="AE3" s="13" t="s">
        <v>154</v>
      </c>
      <c r="AF3" s="13" t="s">
        <v>211</v>
      </c>
      <c r="AG3" s="13" t="s">
        <v>212</v>
      </c>
      <c r="AH3" s="25" t="e">
        <f>INDEX(#REF!,MATCH('2015-2020 TRI Land_Disposal_old'!D3,#REF!,0))</f>
        <v>#REF!</v>
      </c>
    </row>
    <row r="4" spans="1:34" s="12" customFormat="1" x14ac:dyDescent="0.25">
      <c r="A4" s="13"/>
      <c r="B4" s="13" t="s">
        <v>151</v>
      </c>
      <c r="C4" s="13">
        <v>2015</v>
      </c>
      <c r="D4" s="13" t="s">
        <v>71</v>
      </c>
      <c r="E4" s="13" t="s">
        <v>73</v>
      </c>
      <c r="F4" s="13" t="s">
        <v>74</v>
      </c>
      <c r="G4" s="13" t="s">
        <v>75</v>
      </c>
      <c r="H4" s="13" t="s">
        <v>76</v>
      </c>
      <c r="I4" s="13" t="s">
        <v>62</v>
      </c>
      <c r="J4" s="13">
        <v>70669</v>
      </c>
      <c r="K4" s="13"/>
      <c r="L4" s="26">
        <v>110000494894</v>
      </c>
      <c r="M4" s="13">
        <v>30.223500000000001</v>
      </c>
      <c r="N4" s="13">
        <v>-93.286900000000003</v>
      </c>
      <c r="O4" s="13">
        <v>1315213858816</v>
      </c>
      <c r="P4" s="13">
        <v>75343</v>
      </c>
      <c r="Q4" s="13" t="s">
        <v>208</v>
      </c>
      <c r="R4" s="13">
        <v>6</v>
      </c>
      <c r="S4" s="13" t="str">
        <f>VLOOKUP(R4, Lookups!$A$1:$B$12, 2, FALSE)</f>
        <v>1,000,000 to 9,999,999</v>
      </c>
      <c r="T4" s="13">
        <v>0</v>
      </c>
      <c r="U4" s="13" t="s">
        <v>210</v>
      </c>
      <c r="V4" s="13">
        <v>5</v>
      </c>
      <c r="W4" s="13" t="s">
        <v>63</v>
      </c>
      <c r="X4" s="13" t="s">
        <v>213</v>
      </c>
      <c r="Y4" s="13" t="s">
        <v>214</v>
      </c>
      <c r="Z4" s="13" t="s">
        <v>215</v>
      </c>
      <c r="AA4" s="13" t="s">
        <v>62</v>
      </c>
      <c r="AB4" s="13" t="s">
        <v>216</v>
      </c>
      <c r="AC4" s="26">
        <v>110000449612</v>
      </c>
      <c r="AD4" s="13">
        <v>325180</v>
      </c>
      <c r="AE4" s="13" t="s">
        <v>163</v>
      </c>
      <c r="AF4" s="13" t="s">
        <v>211</v>
      </c>
      <c r="AG4" s="13" t="s">
        <v>212</v>
      </c>
      <c r="AH4" s="25" t="e">
        <f>INDEX(#REF!,MATCH('2015-2020 TRI Land_Disposal_old'!D4,#REF!,0))</f>
        <v>#REF!</v>
      </c>
    </row>
    <row r="5" spans="1:34" s="12" customFormat="1" x14ac:dyDescent="0.25">
      <c r="A5" s="13"/>
      <c r="B5" s="13" t="s">
        <v>151</v>
      </c>
      <c r="C5" s="13">
        <v>2016</v>
      </c>
      <c r="D5" s="13" t="s">
        <v>71</v>
      </c>
      <c r="E5" s="13" t="s">
        <v>73</v>
      </c>
      <c r="F5" s="13" t="s">
        <v>74</v>
      </c>
      <c r="G5" s="13" t="s">
        <v>75</v>
      </c>
      <c r="H5" s="13" t="s">
        <v>76</v>
      </c>
      <c r="I5" s="13" t="s">
        <v>62</v>
      </c>
      <c r="J5" s="13">
        <v>70669</v>
      </c>
      <c r="K5" s="13"/>
      <c r="L5" s="26">
        <v>110000000000</v>
      </c>
      <c r="M5" s="13">
        <v>30.223500000000001</v>
      </c>
      <c r="N5" s="13">
        <v>-93.286900000000003</v>
      </c>
      <c r="O5" s="13">
        <v>1316220000000</v>
      </c>
      <c r="P5" s="13">
        <v>75343</v>
      </c>
      <c r="Q5" s="13" t="s">
        <v>208</v>
      </c>
      <c r="R5" s="13">
        <v>6</v>
      </c>
      <c r="S5" s="13" t="str">
        <f>VLOOKUP(R5, Lookups!$A$1:$B$12, 2, FALSE)</f>
        <v>1,000,000 to 9,999,999</v>
      </c>
      <c r="T5" s="13">
        <v>0</v>
      </c>
      <c r="U5" s="13" t="s">
        <v>210</v>
      </c>
      <c r="V5" s="13">
        <v>3.3</v>
      </c>
      <c r="W5" s="13" t="s">
        <v>63</v>
      </c>
      <c r="X5" s="13" t="s">
        <v>213</v>
      </c>
      <c r="Y5" s="13" t="s">
        <v>214</v>
      </c>
      <c r="Z5" s="13" t="s">
        <v>215</v>
      </c>
      <c r="AA5" s="13" t="s">
        <v>62</v>
      </c>
      <c r="AB5" s="13" t="s">
        <v>216</v>
      </c>
      <c r="AC5" s="26">
        <v>110000449612</v>
      </c>
      <c r="AD5" s="13">
        <v>325180</v>
      </c>
      <c r="AE5" s="13" t="s">
        <v>163</v>
      </c>
      <c r="AF5" s="13" t="s">
        <v>211</v>
      </c>
      <c r="AG5" s="13" t="s">
        <v>212</v>
      </c>
      <c r="AH5" s="25" t="e">
        <f>INDEX(#REF!,MATCH('2015-2020 TRI Land_Disposal_old'!D5,#REF!,0))</f>
        <v>#REF!</v>
      </c>
    </row>
    <row r="6" spans="1:34" s="12" customFormat="1" x14ac:dyDescent="0.25">
      <c r="A6" s="13"/>
      <c r="B6" s="13" t="s">
        <v>151</v>
      </c>
      <c r="C6" s="13">
        <v>2017</v>
      </c>
      <c r="D6" s="13" t="s">
        <v>71</v>
      </c>
      <c r="E6" s="13" t="s">
        <v>73</v>
      </c>
      <c r="F6" s="13" t="s">
        <v>74</v>
      </c>
      <c r="G6" s="13" t="s">
        <v>75</v>
      </c>
      <c r="H6" s="13" t="s">
        <v>76</v>
      </c>
      <c r="I6" s="13" t="s">
        <v>62</v>
      </c>
      <c r="J6" s="13">
        <v>70669</v>
      </c>
      <c r="K6" s="13"/>
      <c r="L6" s="26">
        <v>110000494894</v>
      </c>
      <c r="M6" s="13">
        <v>30.223500000000001</v>
      </c>
      <c r="N6" s="13">
        <v>-93.286900000000003</v>
      </c>
      <c r="O6" s="13">
        <v>1317216223610</v>
      </c>
      <c r="P6" s="13">
        <v>75343</v>
      </c>
      <c r="Q6" s="13" t="s">
        <v>208</v>
      </c>
      <c r="R6" s="13">
        <v>6</v>
      </c>
      <c r="S6" s="13" t="str">
        <f>VLOOKUP(R6, Lookups!$A$1:$B$12, 2, FALSE)</f>
        <v>1,000,000 to 9,999,999</v>
      </c>
      <c r="T6" s="13">
        <v>0</v>
      </c>
      <c r="U6" s="13" t="s">
        <v>210</v>
      </c>
      <c r="V6" s="13">
        <v>3</v>
      </c>
      <c r="W6" s="13" t="s">
        <v>63</v>
      </c>
      <c r="X6" s="13" t="s">
        <v>213</v>
      </c>
      <c r="Y6" s="13" t="s">
        <v>214</v>
      </c>
      <c r="Z6" s="13" t="s">
        <v>215</v>
      </c>
      <c r="AA6" s="13" t="s">
        <v>62</v>
      </c>
      <c r="AB6" s="13" t="s">
        <v>216</v>
      </c>
      <c r="AC6" s="26">
        <v>110000449612</v>
      </c>
      <c r="AD6" s="13">
        <v>325180</v>
      </c>
      <c r="AE6" s="13" t="s">
        <v>163</v>
      </c>
      <c r="AF6" s="13" t="s">
        <v>211</v>
      </c>
      <c r="AG6" s="13" t="s">
        <v>212</v>
      </c>
      <c r="AH6" s="25" t="e">
        <f>INDEX(#REF!,MATCH('2015-2020 TRI Land_Disposal_old'!D6,#REF!,0))</f>
        <v>#REF!</v>
      </c>
    </row>
    <row r="7" spans="1:34" s="12" customFormat="1" x14ac:dyDescent="0.25">
      <c r="A7" s="13"/>
      <c r="B7" s="13" t="s">
        <v>151</v>
      </c>
      <c r="C7" s="13">
        <v>2019</v>
      </c>
      <c r="D7" s="13" t="s">
        <v>71</v>
      </c>
      <c r="E7" s="13" t="s">
        <v>73</v>
      </c>
      <c r="F7" s="13" t="s">
        <v>74</v>
      </c>
      <c r="G7" s="13" t="s">
        <v>75</v>
      </c>
      <c r="H7" s="13" t="s">
        <v>76</v>
      </c>
      <c r="I7" s="13" t="s">
        <v>62</v>
      </c>
      <c r="J7" s="13">
        <v>70669</v>
      </c>
      <c r="K7" s="13"/>
      <c r="L7" s="26">
        <v>110000494894</v>
      </c>
      <c r="M7" s="13">
        <v>30.223500000000001</v>
      </c>
      <c r="N7" s="13">
        <v>-93.286900000000003</v>
      </c>
      <c r="O7" s="13">
        <v>1319218179063</v>
      </c>
      <c r="P7" s="13">
        <v>75343</v>
      </c>
      <c r="Q7" s="13" t="s">
        <v>208</v>
      </c>
      <c r="R7" s="13">
        <v>6</v>
      </c>
      <c r="S7" s="13" t="str">
        <f>VLOOKUP(R7, Lookups!$A$1:$B$12, 2, FALSE)</f>
        <v>1,000,000 to 9,999,999</v>
      </c>
      <c r="T7" s="13">
        <v>0</v>
      </c>
      <c r="U7" s="13" t="s">
        <v>210</v>
      </c>
      <c r="V7" s="13">
        <v>0.82</v>
      </c>
      <c r="W7" s="13" t="s">
        <v>63</v>
      </c>
      <c r="X7" s="13" t="s">
        <v>213</v>
      </c>
      <c r="Y7" s="13" t="s">
        <v>214</v>
      </c>
      <c r="Z7" s="13" t="s">
        <v>215</v>
      </c>
      <c r="AA7" s="13" t="s">
        <v>62</v>
      </c>
      <c r="AB7" s="13" t="s">
        <v>216</v>
      </c>
      <c r="AC7" s="26">
        <v>110000449612</v>
      </c>
      <c r="AD7" s="13">
        <v>325180</v>
      </c>
      <c r="AE7" s="13" t="s">
        <v>163</v>
      </c>
      <c r="AF7" s="13" t="s">
        <v>211</v>
      </c>
      <c r="AG7" s="13" t="s">
        <v>212</v>
      </c>
      <c r="AH7" s="25" t="e">
        <f>INDEX(#REF!,MATCH('2015-2020 TRI Land_Disposal_old'!D7,#REF!,0))</f>
        <v>#REF!</v>
      </c>
    </row>
    <row r="8" spans="1:34" s="12" customFormat="1" x14ac:dyDescent="0.25">
      <c r="A8" s="13"/>
      <c r="B8" s="13" t="s">
        <v>151</v>
      </c>
      <c r="C8" s="13">
        <v>2020</v>
      </c>
      <c r="D8" s="13" t="s">
        <v>71</v>
      </c>
      <c r="E8" s="13" t="s">
        <v>73</v>
      </c>
      <c r="F8" s="13" t="s">
        <v>74</v>
      </c>
      <c r="G8" s="13" t="s">
        <v>75</v>
      </c>
      <c r="H8" s="13" t="s">
        <v>76</v>
      </c>
      <c r="I8" s="13" t="s">
        <v>62</v>
      </c>
      <c r="J8" s="13">
        <v>70669</v>
      </c>
      <c r="K8" s="13"/>
      <c r="L8" s="26">
        <v>110000494894</v>
      </c>
      <c r="M8" s="13">
        <v>30.223500000000001</v>
      </c>
      <c r="N8" s="13">
        <v>-93.286900000000003</v>
      </c>
      <c r="O8" s="13">
        <v>1319218179063</v>
      </c>
      <c r="P8" s="13">
        <v>75343</v>
      </c>
      <c r="Q8" s="13" t="s">
        <v>208</v>
      </c>
      <c r="R8" s="13">
        <v>6</v>
      </c>
      <c r="S8" s="13" t="str">
        <f>VLOOKUP(R8, Lookups!$A$1:$B$12, 2, FALSE)</f>
        <v>1,000,000 to 9,999,999</v>
      </c>
      <c r="T8" s="13">
        <v>0</v>
      </c>
      <c r="U8" s="13" t="s">
        <v>210</v>
      </c>
      <c r="V8" s="13">
        <v>0.47</v>
      </c>
      <c r="W8" s="13" t="s">
        <v>63</v>
      </c>
      <c r="X8" s="13" t="s">
        <v>213</v>
      </c>
      <c r="Y8" s="13" t="s">
        <v>214</v>
      </c>
      <c r="Z8" s="13" t="s">
        <v>215</v>
      </c>
      <c r="AA8" s="13" t="s">
        <v>62</v>
      </c>
      <c r="AB8" s="13" t="s">
        <v>216</v>
      </c>
      <c r="AC8" s="26">
        <v>110000449612</v>
      </c>
      <c r="AD8" s="13">
        <v>325180</v>
      </c>
      <c r="AE8" s="13" t="s">
        <v>163</v>
      </c>
      <c r="AF8" s="13" t="s">
        <v>211</v>
      </c>
      <c r="AG8" s="13" t="s">
        <v>212</v>
      </c>
      <c r="AH8" s="25" t="e">
        <f>INDEX(#REF!,MATCH('2015-2020 TRI Land_Disposal_old'!D8,#REF!,0))</f>
        <v>#REF!</v>
      </c>
    </row>
    <row r="11" spans="1:34" x14ac:dyDescent="0.25">
      <c r="E11" s="3" t="s">
        <v>217</v>
      </c>
      <c r="F11" s="12" t="s">
        <v>218</v>
      </c>
    </row>
    <row r="12" spans="1:34" x14ac:dyDescent="0.25">
      <c r="E12" s="3" t="s">
        <v>219</v>
      </c>
      <c r="F12">
        <f>MEDIAN(V4:V8)</f>
        <v>3</v>
      </c>
    </row>
    <row r="13" spans="1:34" x14ac:dyDescent="0.25">
      <c r="E13" s="3" t="s">
        <v>220</v>
      </c>
      <c r="F13">
        <f>MAX(V4:V8)</f>
        <v>5</v>
      </c>
    </row>
  </sheetData>
  <autoFilter ref="A2:AH2" xr:uid="{C9DEBF7A-8045-4D69-8043-7A7ABFDBB7F9}"/>
  <mergeCells count="4">
    <mergeCell ref="B1:S1"/>
    <mergeCell ref="AD1:AG1"/>
    <mergeCell ref="T1:U1"/>
    <mergeCell ref="V1:AC1"/>
  </mergeCells>
  <pageMargins left="0.7" right="0.7" top="0.75" bottom="0.75" header="0.3" footer="0.3"/>
  <pageSetup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9BDE980-F784-4DED-B32B-CFC0D443FC09}">
          <x14:formula1>
            <xm:f>'OES Summary'!$A$3:$A$3</xm:f>
          </x14:formula1>
          <xm:sqref>AH3:AH8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42A32-57D9-4E24-BAA5-FD95D8EBDB57}">
  <dimension ref="A1:B12"/>
  <sheetViews>
    <sheetView workbookViewId="0"/>
  </sheetViews>
  <sheetFormatPr defaultRowHeight="15" x14ac:dyDescent="0.25"/>
  <cols>
    <col min="1" max="1" width="18.85546875" bestFit="1" customWidth="1"/>
    <col min="2" max="2" width="24.42578125" bestFit="1" customWidth="1"/>
  </cols>
  <sheetData>
    <row r="1" spans="1:2" x14ac:dyDescent="0.25">
      <c r="A1" t="s">
        <v>231</v>
      </c>
      <c r="B1" t="s">
        <v>143</v>
      </c>
    </row>
    <row r="2" spans="1:2" x14ac:dyDescent="0.25">
      <c r="A2" s="12">
        <v>1</v>
      </c>
      <c r="B2" t="s">
        <v>232</v>
      </c>
    </row>
    <row r="3" spans="1:2" x14ac:dyDescent="0.25">
      <c r="A3" s="9">
        <v>2</v>
      </c>
      <c r="B3" s="11" t="s">
        <v>233</v>
      </c>
    </row>
    <row r="4" spans="1:2" x14ac:dyDescent="0.25">
      <c r="A4" s="9">
        <v>3</v>
      </c>
      <c r="B4" s="11" t="s">
        <v>234</v>
      </c>
    </row>
    <row r="5" spans="1:2" x14ac:dyDescent="0.25">
      <c r="A5" s="9">
        <v>4</v>
      </c>
      <c r="B5" s="11" t="s">
        <v>161</v>
      </c>
    </row>
    <row r="6" spans="1:2" x14ac:dyDescent="0.25">
      <c r="A6" s="9">
        <v>5</v>
      </c>
      <c r="B6" s="11" t="s">
        <v>159</v>
      </c>
    </row>
    <row r="7" spans="1:2" x14ac:dyDescent="0.25">
      <c r="A7" s="9">
        <v>6</v>
      </c>
      <c r="B7" s="11" t="s">
        <v>169</v>
      </c>
    </row>
    <row r="8" spans="1:2" x14ac:dyDescent="0.25">
      <c r="A8" s="9">
        <v>7</v>
      </c>
      <c r="B8" s="11" t="s">
        <v>165</v>
      </c>
    </row>
    <row r="9" spans="1:2" x14ac:dyDescent="0.25">
      <c r="A9" s="9">
        <v>8</v>
      </c>
      <c r="B9" s="11" t="s">
        <v>155</v>
      </c>
    </row>
    <row r="10" spans="1:2" x14ac:dyDescent="0.25">
      <c r="A10" s="9">
        <v>9</v>
      </c>
      <c r="B10" s="11" t="s">
        <v>152</v>
      </c>
    </row>
    <row r="11" spans="1:2" x14ac:dyDescent="0.25">
      <c r="A11" s="9">
        <v>10</v>
      </c>
      <c r="B11" s="11" t="s">
        <v>156</v>
      </c>
    </row>
    <row r="12" spans="1:2" x14ac:dyDescent="0.25">
      <c r="A12" s="9">
        <v>11</v>
      </c>
      <c r="B12" s="11" t="s">
        <v>235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CF4BC-1267-442C-8CA2-396BE82C274A}">
  <sheetPr>
    <tabColor rgb="FF00B050"/>
  </sheetPr>
  <dimension ref="A1:D1072"/>
  <sheetViews>
    <sheetView workbookViewId="0"/>
  </sheetViews>
  <sheetFormatPr defaultRowHeight="15" x14ac:dyDescent="0.25"/>
  <cols>
    <col min="2" max="2" width="35.5703125" customWidth="1"/>
    <col min="4" max="4" width="35.5703125" customWidth="1"/>
  </cols>
  <sheetData>
    <row r="1" spans="1:4" ht="18" x14ac:dyDescent="0.25">
      <c r="A1" s="15" t="s">
        <v>236</v>
      </c>
      <c r="B1" s="16"/>
      <c r="C1" s="16"/>
      <c r="D1" s="17"/>
    </row>
    <row r="2" spans="1:4" ht="15" customHeight="1" x14ac:dyDescent="0.25">
      <c r="A2" s="18" t="s">
        <v>237</v>
      </c>
      <c r="B2" s="19"/>
      <c r="C2" s="19"/>
      <c r="D2" s="19"/>
    </row>
    <row r="3" spans="1:4" ht="51" x14ac:dyDescent="0.25">
      <c r="A3" s="20" t="s">
        <v>238</v>
      </c>
      <c r="B3" s="20" t="s">
        <v>239</v>
      </c>
      <c r="C3" s="20" t="s">
        <v>240</v>
      </c>
      <c r="D3" s="20" t="s">
        <v>241</v>
      </c>
    </row>
    <row r="4" spans="1:4" x14ac:dyDescent="0.25">
      <c r="A4" s="21">
        <v>111110</v>
      </c>
      <c r="B4" s="21" t="s">
        <v>242</v>
      </c>
      <c r="C4" s="21">
        <v>111110</v>
      </c>
      <c r="D4" s="21" t="s">
        <v>242</v>
      </c>
    </row>
    <row r="5" spans="1:4" x14ac:dyDescent="0.25">
      <c r="A5" s="21">
        <v>111120</v>
      </c>
      <c r="B5" s="21" t="s">
        <v>243</v>
      </c>
      <c r="C5" s="21">
        <v>111120</v>
      </c>
      <c r="D5" s="21" t="s">
        <v>243</v>
      </c>
    </row>
    <row r="6" spans="1:4" x14ac:dyDescent="0.25">
      <c r="A6" s="21">
        <v>111130</v>
      </c>
      <c r="B6" s="21" t="s">
        <v>244</v>
      </c>
      <c r="C6" s="21">
        <v>111130</v>
      </c>
      <c r="D6" s="21" t="s">
        <v>244</v>
      </c>
    </row>
    <row r="7" spans="1:4" x14ac:dyDescent="0.25">
      <c r="A7" s="21">
        <v>111140</v>
      </c>
      <c r="B7" s="21" t="s">
        <v>245</v>
      </c>
      <c r="C7" s="21">
        <v>111140</v>
      </c>
      <c r="D7" s="21" t="s">
        <v>245</v>
      </c>
    </row>
    <row r="8" spans="1:4" x14ac:dyDescent="0.25">
      <c r="A8" s="21">
        <v>111150</v>
      </c>
      <c r="B8" s="21" t="s">
        <v>246</v>
      </c>
      <c r="C8" s="21">
        <v>111150</v>
      </c>
      <c r="D8" s="21" t="s">
        <v>246</v>
      </c>
    </row>
    <row r="9" spans="1:4" x14ac:dyDescent="0.25">
      <c r="A9" s="21">
        <v>111160</v>
      </c>
      <c r="B9" s="21" t="s">
        <v>247</v>
      </c>
      <c r="C9" s="21">
        <v>111160</v>
      </c>
      <c r="D9" s="21" t="s">
        <v>247</v>
      </c>
    </row>
    <row r="10" spans="1:4" x14ac:dyDescent="0.25">
      <c r="A10" s="21">
        <v>111191</v>
      </c>
      <c r="B10" s="21" t="s">
        <v>248</v>
      </c>
      <c r="C10" s="21">
        <v>111191</v>
      </c>
      <c r="D10" s="21" t="s">
        <v>248</v>
      </c>
    </row>
    <row r="11" spans="1:4" x14ac:dyDescent="0.25">
      <c r="A11" s="21">
        <v>111199</v>
      </c>
      <c r="B11" s="21" t="s">
        <v>249</v>
      </c>
      <c r="C11" s="21">
        <v>111199</v>
      </c>
      <c r="D11" s="21" t="s">
        <v>249</v>
      </c>
    </row>
    <row r="12" spans="1:4" x14ac:dyDescent="0.25">
      <c r="A12" s="21">
        <v>111211</v>
      </c>
      <c r="B12" s="21" t="s">
        <v>250</v>
      </c>
      <c r="C12" s="21">
        <v>111211</v>
      </c>
      <c r="D12" s="21" t="s">
        <v>250</v>
      </c>
    </row>
    <row r="13" spans="1:4" ht="25.5" x14ac:dyDescent="0.25">
      <c r="A13" s="21">
        <v>111219</v>
      </c>
      <c r="B13" s="21" t="s">
        <v>251</v>
      </c>
      <c r="C13" s="21">
        <v>111219</v>
      </c>
      <c r="D13" s="21" t="s">
        <v>251</v>
      </c>
    </row>
    <row r="14" spans="1:4" x14ac:dyDescent="0.25">
      <c r="A14" s="21">
        <v>111310</v>
      </c>
      <c r="B14" s="21" t="s">
        <v>252</v>
      </c>
      <c r="C14" s="21">
        <v>111310</v>
      </c>
      <c r="D14" s="21" t="s">
        <v>252</v>
      </c>
    </row>
    <row r="15" spans="1:4" x14ac:dyDescent="0.25">
      <c r="A15" s="21">
        <v>111320</v>
      </c>
      <c r="B15" s="21" t="s">
        <v>253</v>
      </c>
      <c r="C15" s="21">
        <v>111320</v>
      </c>
      <c r="D15" s="21" t="s">
        <v>253</v>
      </c>
    </row>
    <row r="16" spans="1:4" x14ac:dyDescent="0.25">
      <c r="A16" s="21">
        <v>111331</v>
      </c>
      <c r="B16" s="21" t="s">
        <v>254</v>
      </c>
      <c r="C16" s="21">
        <v>111331</v>
      </c>
      <c r="D16" s="21" t="s">
        <v>254</v>
      </c>
    </row>
    <row r="17" spans="1:4" x14ac:dyDescent="0.25">
      <c r="A17" s="21">
        <v>111332</v>
      </c>
      <c r="B17" s="21" t="s">
        <v>255</v>
      </c>
      <c r="C17" s="21">
        <v>111332</v>
      </c>
      <c r="D17" s="21" t="s">
        <v>255</v>
      </c>
    </row>
    <row r="18" spans="1:4" x14ac:dyDescent="0.25">
      <c r="A18" s="21">
        <v>111333</v>
      </c>
      <c r="B18" s="21" t="s">
        <v>256</v>
      </c>
      <c r="C18" s="21">
        <v>111333</v>
      </c>
      <c r="D18" s="21" t="s">
        <v>256</v>
      </c>
    </row>
    <row r="19" spans="1:4" x14ac:dyDescent="0.25">
      <c r="A19" s="21">
        <v>111334</v>
      </c>
      <c r="B19" s="21" t="s">
        <v>257</v>
      </c>
      <c r="C19" s="21">
        <v>111334</v>
      </c>
      <c r="D19" s="21" t="s">
        <v>257</v>
      </c>
    </row>
    <row r="20" spans="1:4" x14ac:dyDescent="0.25">
      <c r="A20" s="21">
        <v>111335</v>
      </c>
      <c r="B20" s="21" t="s">
        <v>258</v>
      </c>
      <c r="C20" s="21">
        <v>111335</v>
      </c>
      <c r="D20" s="21" t="s">
        <v>258</v>
      </c>
    </row>
    <row r="21" spans="1:4" x14ac:dyDescent="0.25">
      <c r="A21" s="21">
        <v>111336</v>
      </c>
      <c r="B21" s="21" t="s">
        <v>259</v>
      </c>
      <c r="C21" s="21">
        <v>111336</v>
      </c>
      <c r="D21" s="21" t="s">
        <v>259</v>
      </c>
    </row>
    <row r="22" spans="1:4" x14ac:dyDescent="0.25">
      <c r="A22" s="21">
        <v>111339</v>
      </c>
      <c r="B22" s="21" t="s">
        <v>260</v>
      </c>
      <c r="C22" s="21">
        <v>111339</v>
      </c>
      <c r="D22" s="21" t="s">
        <v>260</v>
      </c>
    </row>
    <row r="23" spans="1:4" x14ac:dyDescent="0.25">
      <c r="A23" s="21">
        <v>111411</v>
      </c>
      <c r="B23" s="21" t="s">
        <v>261</v>
      </c>
      <c r="C23" s="21">
        <v>111411</v>
      </c>
      <c r="D23" s="21" t="s">
        <v>261</v>
      </c>
    </row>
    <row r="24" spans="1:4" x14ac:dyDescent="0.25">
      <c r="A24" s="21">
        <v>111419</v>
      </c>
      <c r="B24" s="21" t="s">
        <v>262</v>
      </c>
      <c r="C24" s="21">
        <v>111419</v>
      </c>
      <c r="D24" s="21" t="s">
        <v>262</v>
      </c>
    </row>
    <row r="25" spans="1:4" x14ac:dyDescent="0.25">
      <c r="A25" s="21">
        <v>111421</v>
      </c>
      <c r="B25" s="21" t="s">
        <v>263</v>
      </c>
      <c r="C25" s="21">
        <v>111421</v>
      </c>
      <c r="D25" s="21" t="s">
        <v>263</v>
      </c>
    </row>
    <row r="26" spans="1:4" x14ac:dyDescent="0.25">
      <c r="A26" s="21">
        <v>111422</v>
      </c>
      <c r="B26" s="21" t="s">
        <v>264</v>
      </c>
      <c r="C26" s="21">
        <v>111422</v>
      </c>
      <c r="D26" s="21" t="s">
        <v>264</v>
      </c>
    </row>
    <row r="27" spans="1:4" x14ac:dyDescent="0.25">
      <c r="A27" s="21">
        <v>111910</v>
      </c>
      <c r="B27" s="21" t="s">
        <v>265</v>
      </c>
      <c r="C27" s="21">
        <v>111910</v>
      </c>
      <c r="D27" s="21" t="s">
        <v>265</v>
      </c>
    </row>
    <row r="28" spans="1:4" x14ac:dyDescent="0.25">
      <c r="A28" s="21">
        <v>111920</v>
      </c>
      <c r="B28" s="21" t="s">
        <v>266</v>
      </c>
      <c r="C28" s="21">
        <v>111920</v>
      </c>
      <c r="D28" s="21" t="s">
        <v>266</v>
      </c>
    </row>
    <row r="29" spans="1:4" x14ac:dyDescent="0.25">
      <c r="A29" s="21">
        <v>111930</v>
      </c>
      <c r="B29" s="21" t="s">
        <v>267</v>
      </c>
      <c r="C29" s="21">
        <v>111930</v>
      </c>
      <c r="D29" s="21" t="s">
        <v>267</v>
      </c>
    </row>
    <row r="30" spans="1:4" x14ac:dyDescent="0.25">
      <c r="A30" s="21">
        <v>111940</v>
      </c>
      <c r="B30" s="21" t="s">
        <v>268</v>
      </c>
      <c r="C30" s="21">
        <v>111940</v>
      </c>
      <c r="D30" s="21" t="s">
        <v>268</v>
      </c>
    </row>
    <row r="31" spans="1:4" x14ac:dyDescent="0.25">
      <c r="A31" s="21">
        <v>111991</v>
      </c>
      <c r="B31" s="21" t="s">
        <v>269</v>
      </c>
      <c r="C31" s="21">
        <v>111991</v>
      </c>
      <c r="D31" s="21" t="s">
        <v>269</v>
      </c>
    </row>
    <row r="32" spans="1:4" x14ac:dyDescent="0.25">
      <c r="A32" s="21">
        <v>111992</v>
      </c>
      <c r="B32" s="21" t="s">
        <v>270</v>
      </c>
      <c r="C32" s="21">
        <v>111992</v>
      </c>
      <c r="D32" s="21" t="s">
        <v>270</v>
      </c>
    </row>
    <row r="33" spans="1:4" x14ac:dyDescent="0.25">
      <c r="A33" s="21">
        <v>111998</v>
      </c>
      <c r="B33" s="21" t="s">
        <v>271</v>
      </c>
      <c r="C33" s="21">
        <v>111998</v>
      </c>
      <c r="D33" s="21" t="s">
        <v>271</v>
      </c>
    </row>
    <row r="34" spans="1:4" x14ac:dyDescent="0.25">
      <c r="A34" s="21">
        <v>112111</v>
      </c>
      <c r="B34" s="21" t="s">
        <v>272</v>
      </c>
      <c r="C34" s="21">
        <v>112111</v>
      </c>
      <c r="D34" s="21" t="s">
        <v>272</v>
      </c>
    </row>
    <row r="35" spans="1:4" x14ac:dyDescent="0.25">
      <c r="A35" s="21">
        <v>112112</v>
      </c>
      <c r="B35" s="21" t="s">
        <v>273</v>
      </c>
      <c r="C35" s="21">
        <v>112112</v>
      </c>
      <c r="D35" s="21" t="s">
        <v>273</v>
      </c>
    </row>
    <row r="36" spans="1:4" x14ac:dyDescent="0.25">
      <c r="A36" s="21">
        <v>112120</v>
      </c>
      <c r="B36" s="21" t="s">
        <v>274</v>
      </c>
      <c r="C36" s="21">
        <v>112120</v>
      </c>
      <c r="D36" s="21" t="s">
        <v>274</v>
      </c>
    </row>
    <row r="37" spans="1:4" ht="25.5" x14ac:dyDescent="0.25">
      <c r="A37" s="21">
        <v>112130</v>
      </c>
      <c r="B37" s="21" t="s">
        <v>275</v>
      </c>
      <c r="C37" s="21">
        <v>112130</v>
      </c>
      <c r="D37" s="21" t="s">
        <v>275</v>
      </c>
    </row>
    <row r="38" spans="1:4" x14ac:dyDescent="0.25">
      <c r="A38" s="21">
        <v>112210</v>
      </c>
      <c r="B38" s="21" t="s">
        <v>276</v>
      </c>
      <c r="C38" s="21">
        <v>112210</v>
      </c>
      <c r="D38" s="21" t="s">
        <v>276</v>
      </c>
    </row>
    <row r="39" spans="1:4" x14ac:dyDescent="0.25">
      <c r="A39" s="21">
        <v>112310</v>
      </c>
      <c r="B39" s="21" t="s">
        <v>277</v>
      </c>
      <c r="C39" s="21">
        <v>112310</v>
      </c>
      <c r="D39" s="21" t="s">
        <v>277</v>
      </c>
    </row>
    <row r="40" spans="1:4" ht="25.5" x14ac:dyDescent="0.25">
      <c r="A40" s="21">
        <v>112320</v>
      </c>
      <c r="B40" s="21" t="s">
        <v>278</v>
      </c>
      <c r="C40" s="21">
        <v>112320</v>
      </c>
      <c r="D40" s="21" t="s">
        <v>278</v>
      </c>
    </row>
    <row r="41" spans="1:4" x14ac:dyDescent="0.25">
      <c r="A41" s="21">
        <v>112330</v>
      </c>
      <c r="B41" s="21" t="s">
        <v>279</v>
      </c>
      <c r="C41" s="21">
        <v>112330</v>
      </c>
      <c r="D41" s="21" t="s">
        <v>279</v>
      </c>
    </row>
    <row r="42" spans="1:4" x14ac:dyDescent="0.25">
      <c r="A42" s="21">
        <v>112340</v>
      </c>
      <c r="B42" s="21" t="s">
        <v>280</v>
      </c>
      <c r="C42" s="21">
        <v>112340</v>
      </c>
      <c r="D42" s="21" t="s">
        <v>280</v>
      </c>
    </row>
    <row r="43" spans="1:4" x14ac:dyDescent="0.25">
      <c r="A43" s="21">
        <v>112390</v>
      </c>
      <c r="B43" s="21" t="s">
        <v>281</v>
      </c>
      <c r="C43" s="21">
        <v>112390</v>
      </c>
      <c r="D43" s="21" t="s">
        <v>281</v>
      </c>
    </row>
    <row r="44" spans="1:4" x14ac:dyDescent="0.25">
      <c r="A44" s="21">
        <v>112410</v>
      </c>
      <c r="B44" s="21" t="s">
        <v>282</v>
      </c>
      <c r="C44" s="21">
        <v>112410</v>
      </c>
      <c r="D44" s="21" t="s">
        <v>282</v>
      </c>
    </row>
    <row r="45" spans="1:4" x14ac:dyDescent="0.25">
      <c r="A45" s="21">
        <v>112420</v>
      </c>
      <c r="B45" s="21" t="s">
        <v>283</v>
      </c>
      <c r="C45" s="21">
        <v>112420</v>
      </c>
      <c r="D45" s="21" t="s">
        <v>283</v>
      </c>
    </row>
    <row r="46" spans="1:4" x14ac:dyDescent="0.25">
      <c r="A46" s="21">
        <v>112511</v>
      </c>
      <c r="B46" s="21" t="s">
        <v>284</v>
      </c>
      <c r="C46" s="21">
        <v>112511</v>
      </c>
      <c r="D46" s="21" t="s">
        <v>284</v>
      </c>
    </row>
    <row r="47" spans="1:4" x14ac:dyDescent="0.25">
      <c r="A47" s="21">
        <v>112512</v>
      </c>
      <c r="B47" s="21" t="s">
        <v>285</v>
      </c>
      <c r="C47" s="21">
        <v>112512</v>
      </c>
      <c r="D47" s="21" t="s">
        <v>285</v>
      </c>
    </row>
    <row r="48" spans="1:4" x14ac:dyDescent="0.25">
      <c r="A48" s="21">
        <v>112519</v>
      </c>
      <c r="B48" s="21" t="s">
        <v>286</v>
      </c>
      <c r="C48" s="21">
        <v>112519</v>
      </c>
      <c r="D48" s="21" t="s">
        <v>286</v>
      </c>
    </row>
    <row r="49" spans="1:4" x14ac:dyDescent="0.25">
      <c r="A49" s="21">
        <v>112910</v>
      </c>
      <c r="B49" s="21" t="s">
        <v>287</v>
      </c>
      <c r="C49" s="21">
        <v>112910</v>
      </c>
      <c r="D49" s="21" t="s">
        <v>287</v>
      </c>
    </row>
    <row r="50" spans="1:4" x14ac:dyDescent="0.25">
      <c r="A50" s="21">
        <v>112920</v>
      </c>
      <c r="B50" s="21" t="s">
        <v>288</v>
      </c>
      <c r="C50" s="21">
        <v>112920</v>
      </c>
      <c r="D50" s="21" t="s">
        <v>288</v>
      </c>
    </row>
    <row r="51" spans="1:4" ht="25.5" x14ac:dyDescent="0.25">
      <c r="A51" s="21">
        <v>112930</v>
      </c>
      <c r="B51" s="21" t="s">
        <v>289</v>
      </c>
      <c r="C51" s="21">
        <v>112930</v>
      </c>
      <c r="D51" s="21" t="s">
        <v>289</v>
      </c>
    </row>
    <row r="52" spans="1:4" x14ac:dyDescent="0.25">
      <c r="A52" s="21">
        <v>112990</v>
      </c>
      <c r="B52" s="21" t="s">
        <v>290</v>
      </c>
      <c r="C52" s="21">
        <v>112990</v>
      </c>
      <c r="D52" s="21" t="s">
        <v>290</v>
      </c>
    </row>
    <row r="53" spans="1:4" x14ac:dyDescent="0.25">
      <c r="A53" s="21">
        <v>113110</v>
      </c>
      <c r="B53" s="21" t="s">
        <v>291</v>
      </c>
      <c r="C53" s="21">
        <v>113110</v>
      </c>
      <c r="D53" s="21" t="s">
        <v>291</v>
      </c>
    </row>
    <row r="54" spans="1:4" ht="25.5" x14ac:dyDescent="0.25">
      <c r="A54" s="21">
        <v>113210</v>
      </c>
      <c r="B54" s="21" t="s">
        <v>292</v>
      </c>
      <c r="C54" s="21">
        <v>113210</v>
      </c>
      <c r="D54" s="21" t="s">
        <v>292</v>
      </c>
    </row>
    <row r="55" spans="1:4" x14ac:dyDescent="0.25">
      <c r="A55" s="21">
        <v>113310</v>
      </c>
      <c r="B55" s="21" t="s">
        <v>293</v>
      </c>
      <c r="C55" s="21">
        <v>113310</v>
      </c>
      <c r="D55" s="21" t="s">
        <v>293</v>
      </c>
    </row>
    <row r="56" spans="1:4" x14ac:dyDescent="0.25">
      <c r="A56" s="21">
        <v>114111</v>
      </c>
      <c r="B56" s="21" t="s">
        <v>294</v>
      </c>
      <c r="C56" s="21">
        <v>114111</v>
      </c>
      <c r="D56" s="21" t="s">
        <v>294</v>
      </c>
    </row>
    <row r="57" spans="1:4" x14ac:dyDescent="0.25">
      <c r="A57" s="21">
        <v>114112</v>
      </c>
      <c r="B57" s="21" t="s">
        <v>295</v>
      </c>
      <c r="C57" s="21">
        <v>114112</v>
      </c>
      <c r="D57" s="21" t="s">
        <v>295</v>
      </c>
    </row>
    <row r="58" spans="1:4" x14ac:dyDescent="0.25">
      <c r="A58" s="21">
        <v>114119</v>
      </c>
      <c r="B58" s="21" t="s">
        <v>296</v>
      </c>
      <c r="C58" s="21">
        <v>114119</v>
      </c>
      <c r="D58" s="21" t="s">
        <v>296</v>
      </c>
    </row>
    <row r="59" spans="1:4" x14ac:dyDescent="0.25">
      <c r="A59" s="21">
        <v>114210</v>
      </c>
      <c r="B59" s="21" t="s">
        <v>297</v>
      </c>
      <c r="C59" s="21">
        <v>114210</v>
      </c>
      <c r="D59" s="21" t="s">
        <v>297</v>
      </c>
    </row>
    <row r="60" spans="1:4" x14ac:dyDescent="0.25">
      <c r="A60" s="21">
        <v>115111</v>
      </c>
      <c r="B60" s="21" t="s">
        <v>298</v>
      </c>
      <c r="C60" s="21">
        <v>115111</v>
      </c>
      <c r="D60" s="21" t="s">
        <v>298</v>
      </c>
    </row>
    <row r="61" spans="1:4" ht="25.5" x14ac:dyDescent="0.25">
      <c r="A61" s="21">
        <v>115112</v>
      </c>
      <c r="B61" s="21" t="s">
        <v>299</v>
      </c>
      <c r="C61" s="21">
        <v>115112</v>
      </c>
      <c r="D61" s="21" t="s">
        <v>299</v>
      </c>
    </row>
    <row r="62" spans="1:4" x14ac:dyDescent="0.25">
      <c r="A62" s="21">
        <v>115113</v>
      </c>
      <c r="B62" s="21" t="s">
        <v>300</v>
      </c>
      <c r="C62" s="21">
        <v>115113</v>
      </c>
      <c r="D62" s="21" t="s">
        <v>300</v>
      </c>
    </row>
    <row r="63" spans="1:4" ht="25.5" x14ac:dyDescent="0.25">
      <c r="A63" s="21">
        <v>115114</v>
      </c>
      <c r="B63" s="21" t="s">
        <v>301</v>
      </c>
      <c r="C63" s="21">
        <v>115114</v>
      </c>
      <c r="D63" s="21" t="s">
        <v>301</v>
      </c>
    </row>
    <row r="64" spans="1:4" ht="25.5" x14ac:dyDescent="0.25">
      <c r="A64" s="21">
        <v>115115</v>
      </c>
      <c r="B64" s="21" t="s">
        <v>302</v>
      </c>
      <c r="C64" s="21">
        <v>115115</v>
      </c>
      <c r="D64" s="21" t="s">
        <v>302</v>
      </c>
    </row>
    <row r="65" spans="1:4" x14ac:dyDescent="0.25">
      <c r="A65" s="21">
        <v>115116</v>
      </c>
      <c r="B65" s="21" t="s">
        <v>303</v>
      </c>
      <c r="C65" s="21">
        <v>115116</v>
      </c>
      <c r="D65" s="21" t="s">
        <v>303</v>
      </c>
    </row>
    <row r="66" spans="1:4" x14ac:dyDescent="0.25">
      <c r="A66" s="21">
        <v>115210</v>
      </c>
      <c r="B66" s="21" t="s">
        <v>304</v>
      </c>
      <c r="C66" s="21">
        <v>115210</v>
      </c>
      <c r="D66" s="21" t="s">
        <v>304</v>
      </c>
    </row>
    <row r="67" spans="1:4" x14ac:dyDescent="0.25">
      <c r="A67" s="21">
        <v>115310</v>
      </c>
      <c r="B67" s="21" t="s">
        <v>305</v>
      </c>
      <c r="C67" s="21">
        <v>115310</v>
      </c>
      <c r="D67" s="21" t="s">
        <v>305</v>
      </c>
    </row>
    <row r="68" spans="1:4" ht="25.5" x14ac:dyDescent="0.25">
      <c r="A68" s="22">
        <v>211111</v>
      </c>
      <c r="B68" s="21" t="s">
        <v>306</v>
      </c>
      <c r="C68" s="21">
        <v>211120</v>
      </c>
      <c r="D68" s="21" t="s">
        <v>307</v>
      </c>
    </row>
    <row r="69" spans="1:4" ht="25.5" x14ac:dyDescent="0.25">
      <c r="A69" s="22">
        <v>211111</v>
      </c>
      <c r="B69" s="21" t="s">
        <v>308</v>
      </c>
      <c r="C69" s="23">
        <v>211130</v>
      </c>
      <c r="D69" s="21" t="s">
        <v>309</v>
      </c>
    </row>
    <row r="70" spans="1:4" x14ac:dyDescent="0.25">
      <c r="A70" s="21">
        <v>211112</v>
      </c>
      <c r="B70" s="21" t="s">
        <v>310</v>
      </c>
      <c r="C70" s="23">
        <v>211130</v>
      </c>
      <c r="D70" s="21" t="s">
        <v>309</v>
      </c>
    </row>
    <row r="71" spans="1:4" ht="25.5" x14ac:dyDescent="0.25">
      <c r="A71" s="21">
        <v>212111</v>
      </c>
      <c r="B71" s="21" t="s">
        <v>311</v>
      </c>
      <c r="C71" s="21">
        <v>212111</v>
      </c>
      <c r="D71" s="21" t="s">
        <v>311</v>
      </c>
    </row>
    <row r="72" spans="1:4" x14ac:dyDescent="0.25">
      <c r="A72" s="21">
        <v>212112</v>
      </c>
      <c r="B72" s="21" t="s">
        <v>312</v>
      </c>
      <c r="C72" s="21">
        <v>212112</v>
      </c>
      <c r="D72" s="21" t="s">
        <v>312</v>
      </c>
    </row>
    <row r="73" spans="1:4" x14ac:dyDescent="0.25">
      <c r="A73" s="21">
        <v>212113</v>
      </c>
      <c r="B73" s="21" t="s">
        <v>313</v>
      </c>
      <c r="C73" s="21">
        <v>212113</v>
      </c>
      <c r="D73" s="21" t="s">
        <v>313</v>
      </c>
    </row>
    <row r="74" spans="1:4" x14ac:dyDescent="0.25">
      <c r="A74" s="21">
        <v>212210</v>
      </c>
      <c r="B74" s="21" t="s">
        <v>314</v>
      </c>
      <c r="C74" s="21">
        <v>212210</v>
      </c>
      <c r="D74" s="21" t="s">
        <v>314</v>
      </c>
    </row>
    <row r="75" spans="1:4" x14ac:dyDescent="0.25">
      <c r="A75" s="21">
        <v>212221</v>
      </c>
      <c r="B75" s="21" t="s">
        <v>315</v>
      </c>
      <c r="C75" s="21">
        <v>212221</v>
      </c>
      <c r="D75" s="21" t="s">
        <v>315</v>
      </c>
    </row>
    <row r="76" spans="1:4" x14ac:dyDescent="0.25">
      <c r="A76" s="21">
        <v>212222</v>
      </c>
      <c r="B76" s="21" t="s">
        <v>316</v>
      </c>
      <c r="C76" s="21">
        <v>212222</v>
      </c>
      <c r="D76" s="21" t="s">
        <v>316</v>
      </c>
    </row>
    <row r="77" spans="1:4" x14ac:dyDescent="0.25">
      <c r="A77" s="21">
        <v>212231</v>
      </c>
      <c r="B77" s="21" t="s">
        <v>317</v>
      </c>
      <c r="C77" s="23">
        <v>212230</v>
      </c>
      <c r="D77" s="21" t="s">
        <v>318</v>
      </c>
    </row>
    <row r="78" spans="1:4" x14ac:dyDescent="0.25">
      <c r="A78" s="21">
        <v>212234</v>
      </c>
      <c r="B78" s="21" t="s">
        <v>319</v>
      </c>
      <c r="C78" s="23">
        <v>212230</v>
      </c>
      <c r="D78" s="21" t="s">
        <v>318</v>
      </c>
    </row>
    <row r="79" spans="1:4" x14ac:dyDescent="0.25">
      <c r="A79" s="21">
        <v>212291</v>
      </c>
      <c r="B79" s="21" t="s">
        <v>320</v>
      </c>
      <c r="C79" s="21">
        <v>212291</v>
      </c>
      <c r="D79" s="21" t="s">
        <v>320</v>
      </c>
    </row>
    <row r="80" spans="1:4" x14ac:dyDescent="0.25">
      <c r="A80" s="21">
        <v>212299</v>
      </c>
      <c r="B80" s="21" t="s">
        <v>321</v>
      </c>
      <c r="C80" s="21">
        <v>212299</v>
      </c>
      <c r="D80" s="21" t="s">
        <v>321</v>
      </c>
    </row>
    <row r="81" spans="1:4" x14ac:dyDescent="0.25">
      <c r="A81" s="21">
        <v>212311</v>
      </c>
      <c r="B81" s="21" t="s">
        <v>322</v>
      </c>
      <c r="C81" s="21">
        <v>212311</v>
      </c>
      <c r="D81" s="21" t="s">
        <v>322</v>
      </c>
    </row>
    <row r="82" spans="1:4" ht="25.5" x14ac:dyDescent="0.25">
      <c r="A82" s="21">
        <v>212312</v>
      </c>
      <c r="B82" s="21" t="s">
        <v>323</v>
      </c>
      <c r="C82" s="21">
        <v>212312</v>
      </c>
      <c r="D82" s="21" t="s">
        <v>323</v>
      </c>
    </row>
    <row r="83" spans="1:4" ht="25.5" x14ac:dyDescent="0.25">
      <c r="A83" s="21">
        <v>212313</v>
      </c>
      <c r="B83" s="21" t="s">
        <v>324</v>
      </c>
      <c r="C83" s="21">
        <v>212313</v>
      </c>
      <c r="D83" s="21" t="s">
        <v>324</v>
      </c>
    </row>
    <row r="84" spans="1:4" ht="25.5" x14ac:dyDescent="0.25">
      <c r="A84" s="21">
        <v>212319</v>
      </c>
      <c r="B84" s="21" t="s">
        <v>325</v>
      </c>
      <c r="C84" s="21">
        <v>212319</v>
      </c>
      <c r="D84" s="21" t="s">
        <v>325</v>
      </c>
    </row>
    <row r="85" spans="1:4" x14ac:dyDescent="0.25">
      <c r="A85" s="21">
        <v>212321</v>
      </c>
      <c r="B85" s="21" t="s">
        <v>326</v>
      </c>
      <c r="C85" s="21">
        <v>212321</v>
      </c>
      <c r="D85" s="21" t="s">
        <v>326</v>
      </c>
    </row>
    <row r="86" spans="1:4" x14ac:dyDescent="0.25">
      <c r="A86" s="21">
        <v>212322</v>
      </c>
      <c r="B86" s="21" t="s">
        <v>327</v>
      </c>
      <c r="C86" s="21">
        <v>212322</v>
      </c>
      <c r="D86" s="21" t="s">
        <v>327</v>
      </c>
    </row>
    <row r="87" spans="1:4" x14ac:dyDescent="0.25">
      <c r="A87" s="21">
        <v>212324</v>
      </c>
      <c r="B87" s="21" t="s">
        <v>328</v>
      </c>
      <c r="C87" s="21">
        <v>212324</v>
      </c>
      <c r="D87" s="21" t="s">
        <v>328</v>
      </c>
    </row>
    <row r="88" spans="1:4" ht="25.5" x14ac:dyDescent="0.25">
      <c r="A88" s="21">
        <v>212325</v>
      </c>
      <c r="B88" s="21" t="s">
        <v>329</v>
      </c>
      <c r="C88" s="21">
        <v>212325</v>
      </c>
      <c r="D88" s="21" t="s">
        <v>329</v>
      </c>
    </row>
    <row r="89" spans="1:4" ht="25.5" x14ac:dyDescent="0.25">
      <c r="A89" s="21">
        <v>212391</v>
      </c>
      <c r="B89" s="21" t="s">
        <v>330</v>
      </c>
      <c r="C89" s="21">
        <v>212391</v>
      </c>
      <c r="D89" s="21" t="s">
        <v>330</v>
      </c>
    </row>
    <row r="90" spans="1:4" x14ac:dyDescent="0.25">
      <c r="A90" s="21">
        <v>212392</v>
      </c>
      <c r="B90" s="21" t="s">
        <v>331</v>
      </c>
      <c r="C90" s="21">
        <v>212392</v>
      </c>
      <c r="D90" s="21" t="s">
        <v>331</v>
      </c>
    </row>
    <row r="91" spans="1:4" ht="25.5" x14ac:dyDescent="0.25">
      <c r="A91" s="21">
        <v>212393</v>
      </c>
      <c r="B91" s="21" t="s">
        <v>332</v>
      </c>
      <c r="C91" s="21">
        <v>212393</v>
      </c>
      <c r="D91" s="21" t="s">
        <v>332</v>
      </c>
    </row>
    <row r="92" spans="1:4" x14ac:dyDescent="0.25">
      <c r="A92" s="21">
        <v>212399</v>
      </c>
      <c r="B92" s="21" t="s">
        <v>333</v>
      </c>
      <c r="C92" s="21">
        <v>212399</v>
      </c>
      <c r="D92" s="21" t="s">
        <v>333</v>
      </c>
    </row>
    <row r="93" spans="1:4" x14ac:dyDescent="0.25">
      <c r="A93" s="21">
        <v>213111</v>
      </c>
      <c r="B93" s="21" t="s">
        <v>334</v>
      </c>
      <c r="C93" s="21">
        <v>213111</v>
      </c>
      <c r="D93" s="21" t="s">
        <v>334</v>
      </c>
    </row>
    <row r="94" spans="1:4" ht="25.5" x14ac:dyDescent="0.25">
      <c r="A94" s="21">
        <v>213112</v>
      </c>
      <c r="B94" s="21" t="s">
        <v>335</v>
      </c>
      <c r="C94" s="21">
        <v>213112</v>
      </c>
      <c r="D94" s="21" t="s">
        <v>335</v>
      </c>
    </row>
    <row r="95" spans="1:4" x14ac:dyDescent="0.25">
      <c r="A95" s="21">
        <v>213113</v>
      </c>
      <c r="B95" s="21" t="s">
        <v>336</v>
      </c>
      <c r="C95" s="21">
        <v>213113</v>
      </c>
      <c r="D95" s="21" t="s">
        <v>336</v>
      </c>
    </row>
    <row r="96" spans="1:4" x14ac:dyDescent="0.25">
      <c r="A96" s="21">
        <v>213114</v>
      </c>
      <c r="B96" s="21" t="s">
        <v>337</v>
      </c>
      <c r="C96" s="21">
        <v>213114</v>
      </c>
      <c r="D96" s="21" t="s">
        <v>337</v>
      </c>
    </row>
    <row r="97" spans="1:4" ht="25.5" x14ac:dyDescent="0.25">
      <c r="A97" s="21">
        <v>213115</v>
      </c>
      <c r="B97" s="21" t="s">
        <v>338</v>
      </c>
      <c r="C97" s="21">
        <v>213115</v>
      </c>
      <c r="D97" s="21" t="s">
        <v>338</v>
      </c>
    </row>
    <row r="98" spans="1:4" x14ac:dyDescent="0.25">
      <c r="A98" s="21">
        <v>221111</v>
      </c>
      <c r="B98" s="21" t="s">
        <v>339</v>
      </c>
      <c r="C98" s="21">
        <v>221111</v>
      </c>
      <c r="D98" s="21" t="s">
        <v>339</v>
      </c>
    </row>
    <row r="99" spans="1:4" x14ac:dyDescent="0.25">
      <c r="A99" s="21">
        <v>221112</v>
      </c>
      <c r="B99" s="21" t="s">
        <v>340</v>
      </c>
      <c r="C99" s="21">
        <v>221112</v>
      </c>
      <c r="D99" s="21" t="s">
        <v>340</v>
      </c>
    </row>
    <row r="100" spans="1:4" x14ac:dyDescent="0.25">
      <c r="A100" s="21">
        <v>221113</v>
      </c>
      <c r="B100" s="21" t="s">
        <v>341</v>
      </c>
      <c r="C100" s="21">
        <v>221113</v>
      </c>
      <c r="D100" s="21" t="s">
        <v>341</v>
      </c>
    </row>
    <row r="101" spans="1:4" x14ac:dyDescent="0.25">
      <c r="A101" s="21">
        <v>221114</v>
      </c>
      <c r="B101" s="21" t="s">
        <v>342</v>
      </c>
      <c r="C101" s="21">
        <v>221114</v>
      </c>
      <c r="D101" s="21" t="s">
        <v>342</v>
      </c>
    </row>
    <row r="102" spans="1:4" x14ac:dyDescent="0.25">
      <c r="A102" s="21">
        <v>221115</v>
      </c>
      <c r="B102" s="21" t="s">
        <v>343</v>
      </c>
      <c r="C102" s="21">
        <v>221115</v>
      </c>
      <c r="D102" s="21" t="s">
        <v>343</v>
      </c>
    </row>
    <row r="103" spans="1:4" x14ac:dyDescent="0.25">
      <c r="A103" s="21">
        <v>221116</v>
      </c>
      <c r="B103" s="21" t="s">
        <v>344</v>
      </c>
      <c r="C103" s="21">
        <v>221116</v>
      </c>
      <c r="D103" s="21" t="s">
        <v>344</v>
      </c>
    </row>
    <row r="104" spans="1:4" x14ac:dyDescent="0.25">
      <c r="A104" s="21">
        <v>221117</v>
      </c>
      <c r="B104" s="21" t="s">
        <v>345</v>
      </c>
      <c r="C104" s="21">
        <v>221117</v>
      </c>
      <c r="D104" s="21" t="s">
        <v>345</v>
      </c>
    </row>
    <row r="105" spans="1:4" x14ac:dyDescent="0.25">
      <c r="A105" s="21">
        <v>221118</v>
      </c>
      <c r="B105" s="21" t="s">
        <v>346</v>
      </c>
      <c r="C105" s="21">
        <v>221118</v>
      </c>
      <c r="D105" s="21" t="s">
        <v>346</v>
      </c>
    </row>
    <row r="106" spans="1:4" ht="25.5" x14ac:dyDescent="0.25">
      <c r="A106" s="21">
        <v>221121</v>
      </c>
      <c r="B106" s="21" t="s">
        <v>347</v>
      </c>
      <c r="C106" s="21">
        <v>221121</v>
      </c>
      <c r="D106" s="21" t="s">
        <v>347</v>
      </c>
    </row>
    <row r="107" spans="1:4" x14ac:dyDescent="0.25">
      <c r="A107" s="21">
        <v>221122</v>
      </c>
      <c r="B107" s="21" t="s">
        <v>348</v>
      </c>
      <c r="C107" s="21">
        <v>221122</v>
      </c>
      <c r="D107" s="21" t="s">
        <v>348</v>
      </c>
    </row>
    <row r="108" spans="1:4" x14ac:dyDescent="0.25">
      <c r="A108" s="21">
        <v>221210</v>
      </c>
      <c r="B108" s="21" t="s">
        <v>349</v>
      </c>
      <c r="C108" s="21">
        <v>221210</v>
      </c>
      <c r="D108" s="21" t="s">
        <v>349</v>
      </c>
    </row>
    <row r="109" spans="1:4" x14ac:dyDescent="0.25">
      <c r="A109" s="21">
        <v>221310</v>
      </c>
      <c r="B109" s="21" t="s">
        <v>350</v>
      </c>
      <c r="C109" s="21">
        <v>221310</v>
      </c>
      <c r="D109" s="21" t="s">
        <v>350</v>
      </c>
    </row>
    <row r="110" spans="1:4" x14ac:dyDescent="0.25">
      <c r="A110" s="21">
        <v>221320</v>
      </c>
      <c r="B110" s="21" t="s">
        <v>351</v>
      </c>
      <c r="C110" s="21">
        <v>221320</v>
      </c>
      <c r="D110" s="21" t="s">
        <v>351</v>
      </c>
    </row>
    <row r="111" spans="1:4" x14ac:dyDescent="0.25">
      <c r="A111" s="21">
        <v>221330</v>
      </c>
      <c r="B111" s="21" t="s">
        <v>352</v>
      </c>
      <c r="C111" s="21">
        <v>221330</v>
      </c>
      <c r="D111" s="21" t="s">
        <v>352</v>
      </c>
    </row>
    <row r="112" spans="1:4" ht="25.5" x14ac:dyDescent="0.25">
      <c r="A112" s="21">
        <v>236115</v>
      </c>
      <c r="B112" s="21" t="s">
        <v>353</v>
      </c>
      <c r="C112" s="21">
        <v>236115</v>
      </c>
      <c r="D112" s="21" t="s">
        <v>353</v>
      </c>
    </row>
    <row r="113" spans="1:4" ht="25.5" x14ac:dyDescent="0.25">
      <c r="A113" s="21">
        <v>236116</v>
      </c>
      <c r="B113" s="21" t="s">
        <v>354</v>
      </c>
      <c r="C113" s="21">
        <v>236116</v>
      </c>
      <c r="D113" s="21" t="s">
        <v>354</v>
      </c>
    </row>
    <row r="114" spans="1:4" x14ac:dyDescent="0.25">
      <c r="A114" s="21">
        <v>236117</v>
      </c>
      <c r="B114" s="21" t="s">
        <v>355</v>
      </c>
      <c r="C114" s="21">
        <v>236117</v>
      </c>
      <c r="D114" s="21" t="s">
        <v>355</v>
      </c>
    </row>
    <row r="115" spans="1:4" x14ac:dyDescent="0.25">
      <c r="A115" s="21">
        <v>236118</v>
      </c>
      <c r="B115" s="21" t="s">
        <v>356</v>
      </c>
      <c r="C115" s="21">
        <v>236118</v>
      </c>
      <c r="D115" s="21" t="s">
        <v>356</v>
      </c>
    </row>
    <row r="116" spans="1:4" x14ac:dyDescent="0.25">
      <c r="A116" s="21">
        <v>236210</v>
      </c>
      <c r="B116" s="21" t="s">
        <v>357</v>
      </c>
      <c r="C116" s="21">
        <v>236210</v>
      </c>
      <c r="D116" s="21" t="s">
        <v>357</v>
      </c>
    </row>
    <row r="117" spans="1:4" ht="25.5" x14ac:dyDescent="0.25">
      <c r="A117" s="21">
        <v>236220</v>
      </c>
      <c r="B117" s="21" t="s">
        <v>358</v>
      </c>
      <c r="C117" s="21">
        <v>236220</v>
      </c>
      <c r="D117" s="21" t="s">
        <v>358</v>
      </c>
    </row>
    <row r="118" spans="1:4" ht="25.5" x14ac:dyDescent="0.25">
      <c r="A118" s="21">
        <v>237110</v>
      </c>
      <c r="B118" s="21" t="s">
        <v>359</v>
      </c>
      <c r="C118" s="21">
        <v>237110</v>
      </c>
      <c r="D118" s="21" t="s">
        <v>359</v>
      </c>
    </row>
    <row r="119" spans="1:4" ht="25.5" x14ac:dyDescent="0.25">
      <c r="A119" s="21">
        <v>237120</v>
      </c>
      <c r="B119" s="21" t="s">
        <v>360</v>
      </c>
      <c r="C119" s="21">
        <v>237120</v>
      </c>
      <c r="D119" s="21" t="s">
        <v>360</v>
      </c>
    </row>
    <row r="120" spans="1:4" ht="25.5" x14ac:dyDescent="0.25">
      <c r="A120" s="21">
        <v>237130</v>
      </c>
      <c r="B120" s="21" t="s">
        <v>361</v>
      </c>
      <c r="C120" s="21">
        <v>237130</v>
      </c>
      <c r="D120" s="21" t="s">
        <v>361</v>
      </c>
    </row>
    <row r="121" spans="1:4" x14ac:dyDescent="0.25">
      <c r="A121" s="21">
        <v>237210</v>
      </c>
      <c r="B121" s="21" t="s">
        <v>362</v>
      </c>
      <c r="C121" s="21">
        <v>237210</v>
      </c>
      <c r="D121" s="21" t="s">
        <v>362</v>
      </c>
    </row>
    <row r="122" spans="1:4" ht="25.5" x14ac:dyDescent="0.25">
      <c r="A122" s="21">
        <v>237310</v>
      </c>
      <c r="B122" s="21" t="s">
        <v>363</v>
      </c>
      <c r="C122" s="21">
        <v>237310</v>
      </c>
      <c r="D122" s="21" t="s">
        <v>363</v>
      </c>
    </row>
    <row r="123" spans="1:4" ht="25.5" x14ac:dyDescent="0.25">
      <c r="A123" s="21">
        <v>237990</v>
      </c>
      <c r="B123" s="21" t="s">
        <v>364</v>
      </c>
      <c r="C123" s="21">
        <v>237990</v>
      </c>
      <c r="D123" s="21" t="s">
        <v>364</v>
      </c>
    </row>
    <row r="124" spans="1:4" ht="25.5" x14ac:dyDescent="0.25">
      <c r="A124" s="21">
        <v>238110</v>
      </c>
      <c r="B124" s="21" t="s">
        <v>365</v>
      </c>
      <c r="C124" s="21">
        <v>238110</v>
      </c>
      <c r="D124" s="21" t="s">
        <v>365</v>
      </c>
    </row>
    <row r="125" spans="1:4" ht="25.5" x14ac:dyDescent="0.25">
      <c r="A125" s="21">
        <v>238120</v>
      </c>
      <c r="B125" s="21" t="s">
        <v>366</v>
      </c>
      <c r="C125" s="21">
        <v>238120</v>
      </c>
      <c r="D125" s="21" t="s">
        <v>366</v>
      </c>
    </row>
    <row r="126" spans="1:4" x14ac:dyDescent="0.25">
      <c r="A126" s="21">
        <v>238130</v>
      </c>
      <c r="B126" s="21" t="s">
        <v>367</v>
      </c>
      <c r="C126" s="21">
        <v>238130</v>
      </c>
      <c r="D126" s="21" t="s">
        <v>367</v>
      </c>
    </row>
    <row r="127" spans="1:4" x14ac:dyDescent="0.25">
      <c r="A127" s="21">
        <v>238140</v>
      </c>
      <c r="B127" s="21" t="s">
        <v>368</v>
      </c>
      <c r="C127" s="21">
        <v>238140</v>
      </c>
      <c r="D127" s="21" t="s">
        <v>368</v>
      </c>
    </row>
    <row r="128" spans="1:4" x14ac:dyDescent="0.25">
      <c r="A128" s="21">
        <v>238150</v>
      </c>
      <c r="B128" s="21" t="s">
        <v>369</v>
      </c>
      <c r="C128" s="21">
        <v>238150</v>
      </c>
      <c r="D128" s="21" t="s">
        <v>369</v>
      </c>
    </row>
    <row r="129" spans="1:4" x14ac:dyDescent="0.25">
      <c r="A129" s="21">
        <v>238160</v>
      </c>
      <c r="B129" s="21" t="s">
        <v>370</v>
      </c>
      <c r="C129" s="21">
        <v>238160</v>
      </c>
      <c r="D129" s="21" t="s">
        <v>370</v>
      </c>
    </row>
    <row r="130" spans="1:4" x14ac:dyDescent="0.25">
      <c r="A130" s="21">
        <v>238170</v>
      </c>
      <c r="B130" s="21" t="s">
        <v>371</v>
      </c>
      <c r="C130" s="21">
        <v>238170</v>
      </c>
      <c r="D130" s="21" t="s">
        <v>371</v>
      </c>
    </row>
    <row r="131" spans="1:4" ht="25.5" x14ac:dyDescent="0.25">
      <c r="A131" s="21">
        <v>238190</v>
      </c>
      <c r="B131" s="21" t="s">
        <v>372</v>
      </c>
      <c r="C131" s="21">
        <v>238190</v>
      </c>
      <c r="D131" s="21" t="s">
        <v>372</v>
      </c>
    </row>
    <row r="132" spans="1:4" ht="25.5" x14ac:dyDescent="0.25">
      <c r="A132" s="21">
        <v>238210</v>
      </c>
      <c r="B132" s="21" t="s">
        <v>373</v>
      </c>
      <c r="C132" s="21">
        <v>238210</v>
      </c>
      <c r="D132" s="21" t="s">
        <v>373</v>
      </c>
    </row>
    <row r="133" spans="1:4" ht="25.5" x14ac:dyDescent="0.25">
      <c r="A133" s="21">
        <v>238220</v>
      </c>
      <c r="B133" s="21" t="s">
        <v>374</v>
      </c>
      <c r="C133" s="21">
        <v>238220</v>
      </c>
      <c r="D133" s="21" t="s">
        <v>374</v>
      </c>
    </row>
    <row r="134" spans="1:4" x14ac:dyDescent="0.25">
      <c r="A134" s="21">
        <v>238290</v>
      </c>
      <c r="B134" s="21" t="s">
        <v>375</v>
      </c>
      <c r="C134" s="21">
        <v>238290</v>
      </c>
      <c r="D134" s="21" t="s">
        <v>375</v>
      </c>
    </row>
    <row r="135" spans="1:4" x14ac:dyDescent="0.25">
      <c r="A135" s="21">
        <v>238310</v>
      </c>
      <c r="B135" s="21" t="s">
        <v>376</v>
      </c>
      <c r="C135" s="21">
        <v>238310</v>
      </c>
      <c r="D135" s="21" t="s">
        <v>376</v>
      </c>
    </row>
    <row r="136" spans="1:4" x14ac:dyDescent="0.25">
      <c r="A136" s="21">
        <v>238320</v>
      </c>
      <c r="B136" s="21" t="s">
        <v>377</v>
      </c>
      <c r="C136" s="21">
        <v>238320</v>
      </c>
      <c r="D136" s="21" t="s">
        <v>377</v>
      </c>
    </row>
    <row r="137" spans="1:4" x14ac:dyDescent="0.25">
      <c r="A137" s="21">
        <v>238330</v>
      </c>
      <c r="B137" s="21" t="s">
        <v>378</v>
      </c>
      <c r="C137" s="21">
        <v>238330</v>
      </c>
      <c r="D137" s="21" t="s">
        <v>378</v>
      </c>
    </row>
    <row r="138" spans="1:4" x14ac:dyDescent="0.25">
      <c r="A138" s="21">
        <v>238340</v>
      </c>
      <c r="B138" s="21" t="s">
        <v>379</v>
      </c>
      <c r="C138" s="21">
        <v>238340</v>
      </c>
      <c r="D138" s="21" t="s">
        <v>379</v>
      </c>
    </row>
    <row r="139" spans="1:4" x14ac:dyDescent="0.25">
      <c r="A139" s="21">
        <v>238350</v>
      </c>
      <c r="B139" s="21" t="s">
        <v>380</v>
      </c>
      <c r="C139" s="21">
        <v>238350</v>
      </c>
      <c r="D139" s="21" t="s">
        <v>380</v>
      </c>
    </row>
    <row r="140" spans="1:4" x14ac:dyDescent="0.25">
      <c r="A140" s="21">
        <v>238390</v>
      </c>
      <c r="B140" s="21" t="s">
        <v>381</v>
      </c>
      <c r="C140" s="21">
        <v>238390</v>
      </c>
      <c r="D140" s="21" t="s">
        <v>381</v>
      </c>
    </row>
    <row r="141" spans="1:4" x14ac:dyDescent="0.25">
      <c r="A141" s="21">
        <v>238910</v>
      </c>
      <c r="B141" s="21" t="s">
        <v>382</v>
      </c>
      <c r="C141" s="21">
        <v>238910</v>
      </c>
      <c r="D141" s="21" t="s">
        <v>382</v>
      </c>
    </row>
    <row r="142" spans="1:4" x14ac:dyDescent="0.25">
      <c r="A142" s="21">
        <v>238990</v>
      </c>
      <c r="B142" s="21" t="s">
        <v>383</v>
      </c>
      <c r="C142" s="21">
        <v>238990</v>
      </c>
      <c r="D142" s="21" t="s">
        <v>383</v>
      </c>
    </row>
    <row r="143" spans="1:4" x14ac:dyDescent="0.25">
      <c r="A143" s="21">
        <v>311111</v>
      </c>
      <c r="B143" s="21" t="s">
        <v>384</v>
      </c>
      <c r="C143" s="21">
        <v>311111</v>
      </c>
      <c r="D143" s="21" t="s">
        <v>384</v>
      </c>
    </row>
    <row r="144" spans="1:4" x14ac:dyDescent="0.25">
      <c r="A144" s="21">
        <v>311119</v>
      </c>
      <c r="B144" s="21" t="s">
        <v>385</v>
      </c>
      <c r="C144" s="21">
        <v>311119</v>
      </c>
      <c r="D144" s="21" t="s">
        <v>385</v>
      </c>
    </row>
    <row r="145" spans="1:4" x14ac:dyDescent="0.25">
      <c r="A145" s="21">
        <v>311211</v>
      </c>
      <c r="B145" s="21" t="s">
        <v>386</v>
      </c>
      <c r="C145" s="21">
        <v>311211</v>
      </c>
      <c r="D145" s="21" t="s">
        <v>386</v>
      </c>
    </row>
    <row r="146" spans="1:4" x14ac:dyDescent="0.25">
      <c r="A146" s="21">
        <v>311212</v>
      </c>
      <c r="B146" s="21" t="s">
        <v>387</v>
      </c>
      <c r="C146" s="21">
        <v>311212</v>
      </c>
      <c r="D146" s="21" t="s">
        <v>387</v>
      </c>
    </row>
    <row r="147" spans="1:4" x14ac:dyDescent="0.25">
      <c r="A147" s="21">
        <v>311213</v>
      </c>
      <c r="B147" s="21" t="s">
        <v>388</v>
      </c>
      <c r="C147" s="21">
        <v>311213</v>
      </c>
      <c r="D147" s="21" t="s">
        <v>388</v>
      </c>
    </row>
    <row r="148" spans="1:4" x14ac:dyDescent="0.25">
      <c r="A148" s="21">
        <v>311221</v>
      </c>
      <c r="B148" s="21" t="s">
        <v>389</v>
      </c>
      <c r="C148" s="21">
        <v>311221</v>
      </c>
      <c r="D148" s="21" t="s">
        <v>389</v>
      </c>
    </row>
    <row r="149" spans="1:4" x14ac:dyDescent="0.25">
      <c r="A149" s="21">
        <v>311224</v>
      </c>
      <c r="B149" s="21" t="s">
        <v>390</v>
      </c>
      <c r="C149" s="21">
        <v>311224</v>
      </c>
      <c r="D149" s="21" t="s">
        <v>390</v>
      </c>
    </row>
    <row r="150" spans="1:4" x14ac:dyDescent="0.25">
      <c r="A150" s="21">
        <v>311225</v>
      </c>
      <c r="B150" s="21" t="s">
        <v>391</v>
      </c>
      <c r="C150" s="21">
        <v>311225</v>
      </c>
      <c r="D150" s="21" t="s">
        <v>391</v>
      </c>
    </row>
    <row r="151" spans="1:4" x14ac:dyDescent="0.25">
      <c r="A151" s="21">
        <v>311230</v>
      </c>
      <c r="B151" s="21" t="s">
        <v>392</v>
      </c>
      <c r="C151" s="21">
        <v>311230</v>
      </c>
      <c r="D151" s="21" t="s">
        <v>392</v>
      </c>
    </row>
    <row r="152" spans="1:4" x14ac:dyDescent="0.25">
      <c r="A152" s="21">
        <v>311313</v>
      </c>
      <c r="B152" s="21" t="s">
        <v>393</v>
      </c>
      <c r="C152" s="21">
        <v>311313</v>
      </c>
      <c r="D152" s="21" t="s">
        <v>393</v>
      </c>
    </row>
    <row r="153" spans="1:4" x14ac:dyDescent="0.25">
      <c r="A153" s="21">
        <v>311314</v>
      </c>
      <c r="B153" s="21" t="s">
        <v>394</v>
      </c>
      <c r="C153" s="21">
        <v>311314</v>
      </c>
      <c r="D153" s="21" t="s">
        <v>394</v>
      </c>
    </row>
    <row r="154" spans="1:4" ht="25.5" x14ac:dyDescent="0.25">
      <c r="A154" s="21">
        <v>311340</v>
      </c>
      <c r="B154" s="21" t="s">
        <v>395</v>
      </c>
      <c r="C154" s="21">
        <v>311340</v>
      </c>
      <c r="D154" s="21" t="s">
        <v>395</v>
      </c>
    </row>
    <row r="155" spans="1:4" ht="25.5" x14ac:dyDescent="0.25">
      <c r="A155" s="21">
        <v>311351</v>
      </c>
      <c r="B155" s="21" t="s">
        <v>396</v>
      </c>
      <c r="C155" s="21">
        <v>311351</v>
      </c>
      <c r="D155" s="21" t="s">
        <v>396</v>
      </c>
    </row>
    <row r="156" spans="1:4" ht="25.5" x14ac:dyDescent="0.25">
      <c r="A156" s="21">
        <v>311352</v>
      </c>
      <c r="B156" s="21" t="s">
        <v>397</v>
      </c>
      <c r="C156" s="21">
        <v>311352</v>
      </c>
      <c r="D156" s="21" t="s">
        <v>397</v>
      </c>
    </row>
    <row r="157" spans="1:4" ht="25.5" x14ac:dyDescent="0.25">
      <c r="A157" s="21">
        <v>311411</v>
      </c>
      <c r="B157" s="21" t="s">
        <v>398</v>
      </c>
      <c r="C157" s="21">
        <v>311411</v>
      </c>
      <c r="D157" s="21" t="s">
        <v>398</v>
      </c>
    </row>
    <row r="158" spans="1:4" x14ac:dyDescent="0.25">
      <c r="A158" s="21">
        <v>311412</v>
      </c>
      <c r="B158" s="21" t="s">
        <v>399</v>
      </c>
      <c r="C158" s="21">
        <v>311412</v>
      </c>
      <c r="D158" s="21" t="s">
        <v>399</v>
      </c>
    </row>
    <row r="159" spans="1:4" x14ac:dyDescent="0.25">
      <c r="A159" s="21">
        <v>311421</v>
      </c>
      <c r="B159" s="21" t="s">
        <v>400</v>
      </c>
      <c r="C159" s="21">
        <v>311421</v>
      </c>
      <c r="D159" s="21" t="s">
        <v>400</v>
      </c>
    </row>
    <row r="160" spans="1:4" x14ac:dyDescent="0.25">
      <c r="A160" s="21">
        <v>311422</v>
      </c>
      <c r="B160" s="21" t="s">
        <v>401</v>
      </c>
      <c r="C160" s="21">
        <v>311422</v>
      </c>
      <c r="D160" s="21" t="s">
        <v>401</v>
      </c>
    </row>
    <row r="161" spans="1:4" ht="25.5" x14ac:dyDescent="0.25">
      <c r="A161" s="21">
        <v>311423</v>
      </c>
      <c r="B161" s="21" t="s">
        <v>402</v>
      </c>
      <c r="C161" s="21">
        <v>311423</v>
      </c>
      <c r="D161" s="21" t="s">
        <v>402</v>
      </c>
    </row>
    <row r="162" spans="1:4" x14ac:dyDescent="0.25">
      <c r="A162" s="21">
        <v>311511</v>
      </c>
      <c r="B162" s="21" t="s">
        <v>403</v>
      </c>
      <c r="C162" s="21">
        <v>311511</v>
      </c>
      <c r="D162" s="21" t="s">
        <v>403</v>
      </c>
    </row>
    <row r="163" spans="1:4" x14ac:dyDescent="0.25">
      <c r="A163" s="21">
        <v>311512</v>
      </c>
      <c r="B163" s="21" t="s">
        <v>404</v>
      </c>
      <c r="C163" s="21">
        <v>311512</v>
      </c>
      <c r="D163" s="21" t="s">
        <v>404</v>
      </c>
    </row>
    <row r="164" spans="1:4" x14ac:dyDescent="0.25">
      <c r="A164" s="21">
        <v>311513</v>
      </c>
      <c r="B164" s="21" t="s">
        <v>405</v>
      </c>
      <c r="C164" s="21">
        <v>311513</v>
      </c>
      <c r="D164" s="21" t="s">
        <v>405</v>
      </c>
    </row>
    <row r="165" spans="1:4" ht="25.5" x14ac:dyDescent="0.25">
      <c r="A165" s="21">
        <v>311514</v>
      </c>
      <c r="B165" s="21" t="s">
        <v>406</v>
      </c>
      <c r="C165" s="21">
        <v>311514</v>
      </c>
      <c r="D165" s="21" t="s">
        <v>406</v>
      </c>
    </row>
    <row r="166" spans="1:4" ht="25.5" x14ac:dyDescent="0.25">
      <c r="A166" s="21">
        <v>311520</v>
      </c>
      <c r="B166" s="21" t="s">
        <v>407</v>
      </c>
      <c r="C166" s="21">
        <v>311520</v>
      </c>
      <c r="D166" s="21" t="s">
        <v>407</v>
      </c>
    </row>
    <row r="167" spans="1:4" x14ac:dyDescent="0.25">
      <c r="A167" s="21">
        <v>311611</v>
      </c>
      <c r="B167" s="21" t="s">
        <v>408</v>
      </c>
      <c r="C167" s="21">
        <v>311611</v>
      </c>
      <c r="D167" s="21" t="s">
        <v>408</v>
      </c>
    </row>
    <row r="168" spans="1:4" x14ac:dyDescent="0.25">
      <c r="A168" s="21">
        <v>311612</v>
      </c>
      <c r="B168" s="21" t="s">
        <v>409</v>
      </c>
      <c r="C168" s="21">
        <v>311612</v>
      </c>
      <c r="D168" s="21" t="s">
        <v>409</v>
      </c>
    </row>
    <row r="169" spans="1:4" ht="25.5" x14ac:dyDescent="0.25">
      <c r="A169" s="21">
        <v>311613</v>
      </c>
      <c r="B169" s="21" t="s">
        <v>410</v>
      </c>
      <c r="C169" s="21">
        <v>311613</v>
      </c>
      <c r="D169" s="21" t="s">
        <v>410</v>
      </c>
    </row>
    <row r="170" spans="1:4" x14ac:dyDescent="0.25">
      <c r="A170" s="21">
        <v>311615</v>
      </c>
      <c r="B170" s="21" t="s">
        <v>411</v>
      </c>
      <c r="C170" s="21">
        <v>311615</v>
      </c>
      <c r="D170" s="21" t="s">
        <v>411</v>
      </c>
    </row>
    <row r="171" spans="1:4" ht="25.5" x14ac:dyDescent="0.25">
      <c r="A171" s="21">
        <v>311710</v>
      </c>
      <c r="B171" s="21" t="s">
        <v>412</v>
      </c>
      <c r="C171" s="21">
        <v>311710</v>
      </c>
      <c r="D171" s="21" t="s">
        <v>412</v>
      </c>
    </row>
    <row r="172" spans="1:4" x14ac:dyDescent="0.25">
      <c r="A172" s="21">
        <v>311811</v>
      </c>
      <c r="B172" s="21" t="s">
        <v>413</v>
      </c>
      <c r="C172" s="21">
        <v>311811</v>
      </c>
      <c r="D172" s="21" t="s">
        <v>413</v>
      </c>
    </row>
    <row r="173" spans="1:4" x14ac:dyDescent="0.25">
      <c r="A173" s="21">
        <v>311812</v>
      </c>
      <c r="B173" s="21" t="s">
        <v>414</v>
      </c>
      <c r="C173" s="21">
        <v>311812</v>
      </c>
      <c r="D173" s="21" t="s">
        <v>414</v>
      </c>
    </row>
    <row r="174" spans="1:4" ht="25.5" x14ac:dyDescent="0.25">
      <c r="A174" s="21">
        <v>311813</v>
      </c>
      <c r="B174" s="21" t="s">
        <v>415</v>
      </c>
      <c r="C174" s="21">
        <v>311813</v>
      </c>
      <c r="D174" s="21" t="s">
        <v>415</v>
      </c>
    </row>
    <row r="175" spans="1:4" x14ac:dyDescent="0.25">
      <c r="A175" s="21">
        <v>311821</v>
      </c>
      <c r="B175" s="21" t="s">
        <v>416</v>
      </c>
      <c r="C175" s="21">
        <v>311821</v>
      </c>
      <c r="D175" s="21" t="s">
        <v>416</v>
      </c>
    </row>
    <row r="176" spans="1:4" ht="25.5" x14ac:dyDescent="0.25">
      <c r="A176" s="21">
        <v>311824</v>
      </c>
      <c r="B176" s="21" t="s">
        <v>417</v>
      </c>
      <c r="C176" s="21">
        <v>311824</v>
      </c>
      <c r="D176" s="21" t="s">
        <v>417</v>
      </c>
    </row>
    <row r="177" spans="1:4" x14ac:dyDescent="0.25">
      <c r="A177" s="21">
        <v>311830</v>
      </c>
      <c r="B177" s="21" t="s">
        <v>418</v>
      </c>
      <c r="C177" s="21">
        <v>311830</v>
      </c>
      <c r="D177" s="21" t="s">
        <v>418</v>
      </c>
    </row>
    <row r="178" spans="1:4" ht="25.5" x14ac:dyDescent="0.25">
      <c r="A178" s="21">
        <v>311911</v>
      </c>
      <c r="B178" s="21" t="s">
        <v>419</v>
      </c>
      <c r="C178" s="21">
        <v>311911</v>
      </c>
      <c r="D178" s="21" t="s">
        <v>419</v>
      </c>
    </row>
    <row r="179" spans="1:4" x14ac:dyDescent="0.25">
      <c r="A179" s="21">
        <v>311919</v>
      </c>
      <c r="B179" s="21" t="s">
        <v>420</v>
      </c>
      <c r="C179" s="21">
        <v>311919</v>
      </c>
      <c r="D179" s="21" t="s">
        <v>420</v>
      </c>
    </row>
    <row r="180" spans="1:4" x14ac:dyDescent="0.25">
      <c r="A180" s="21">
        <v>311920</v>
      </c>
      <c r="B180" s="21" t="s">
        <v>421</v>
      </c>
      <c r="C180" s="21">
        <v>311920</v>
      </c>
      <c r="D180" s="21" t="s">
        <v>421</v>
      </c>
    </row>
    <row r="181" spans="1:4" ht="25.5" x14ac:dyDescent="0.25">
      <c r="A181" s="21">
        <v>311930</v>
      </c>
      <c r="B181" s="21" t="s">
        <v>422</v>
      </c>
      <c r="C181" s="21">
        <v>311930</v>
      </c>
      <c r="D181" s="21" t="s">
        <v>422</v>
      </c>
    </row>
    <row r="182" spans="1:4" ht="25.5" x14ac:dyDescent="0.25">
      <c r="A182" s="21">
        <v>311941</v>
      </c>
      <c r="B182" s="21" t="s">
        <v>423</v>
      </c>
      <c r="C182" s="21">
        <v>311941</v>
      </c>
      <c r="D182" s="21" t="s">
        <v>423</v>
      </c>
    </row>
    <row r="183" spans="1:4" x14ac:dyDescent="0.25">
      <c r="A183" s="21">
        <v>311942</v>
      </c>
      <c r="B183" s="21" t="s">
        <v>424</v>
      </c>
      <c r="C183" s="21">
        <v>311942</v>
      </c>
      <c r="D183" s="21" t="s">
        <v>424</v>
      </c>
    </row>
    <row r="184" spans="1:4" x14ac:dyDescent="0.25">
      <c r="A184" s="21">
        <v>311991</v>
      </c>
      <c r="B184" s="21" t="s">
        <v>425</v>
      </c>
      <c r="C184" s="21">
        <v>311991</v>
      </c>
      <c r="D184" s="21" t="s">
        <v>425</v>
      </c>
    </row>
    <row r="185" spans="1:4" ht="25.5" x14ac:dyDescent="0.25">
      <c r="A185" s="21">
        <v>311999</v>
      </c>
      <c r="B185" s="21" t="s">
        <v>426</v>
      </c>
      <c r="C185" s="21">
        <v>311999</v>
      </c>
      <c r="D185" s="21" t="s">
        <v>426</v>
      </c>
    </row>
    <row r="186" spans="1:4" x14ac:dyDescent="0.25">
      <c r="A186" s="21">
        <v>312111</v>
      </c>
      <c r="B186" s="21" t="s">
        <v>427</v>
      </c>
      <c r="C186" s="21">
        <v>312111</v>
      </c>
      <c r="D186" s="21" t="s">
        <v>427</v>
      </c>
    </row>
    <row r="187" spans="1:4" x14ac:dyDescent="0.25">
      <c r="A187" s="21">
        <v>312112</v>
      </c>
      <c r="B187" s="21" t="s">
        <v>428</v>
      </c>
      <c r="C187" s="21">
        <v>312112</v>
      </c>
      <c r="D187" s="21" t="s">
        <v>428</v>
      </c>
    </row>
    <row r="188" spans="1:4" x14ac:dyDescent="0.25">
      <c r="A188" s="21">
        <v>312113</v>
      </c>
      <c r="B188" s="21" t="s">
        <v>429</v>
      </c>
      <c r="C188" s="21">
        <v>312113</v>
      </c>
      <c r="D188" s="21" t="s">
        <v>429</v>
      </c>
    </row>
    <row r="189" spans="1:4" x14ac:dyDescent="0.25">
      <c r="A189" s="21">
        <v>312120</v>
      </c>
      <c r="B189" s="21" t="s">
        <v>430</v>
      </c>
      <c r="C189" s="21">
        <v>312120</v>
      </c>
      <c r="D189" s="21" t="s">
        <v>430</v>
      </c>
    </row>
    <row r="190" spans="1:4" x14ac:dyDescent="0.25">
      <c r="A190" s="21">
        <v>312130</v>
      </c>
      <c r="B190" s="21" t="s">
        <v>431</v>
      </c>
      <c r="C190" s="21">
        <v>312130</v>
      </c>
      <c r="D190" s="21" t="s">
        <v>431</v>
      </c>
    </row>
    <row r="191" spans="1:4" x14ac:dyDescent="0.25">
      <c r="A191" s="21">
        <v>312140</v>
      </c>
      <c r="B191" s="21" t="s">
        <v>432</v>
      </c>
      <c r="C191" s="21">
        <v>312140</v>
      </c>
      <c r="D191" s="21" t="s">
        <v>432</v>
      </c>
    </row>
    <row r="192" spans="1:4" x14ac:dyDescent="0.25">
      <c r="A192" s="21">
        <v>312230</v>
      </c>
      <c r="B192" s="21" t="s">
        <v>433</v>
      </c>
      <c r="C192" s="21">
        <v>312230</v>
      </c>
      <c r="D192" s="21" t="s">
        <v>433</v>
      </c>
    </row>
    <row r="193" spans="1:4" x14ac:dyDescent="0.25">
      <c r="A193" s="21">
        <v>313110</v>
      </c>
      <c r="B193" s="21" t="s">
        <v>434</v>
      </c>
      <c r="C193" s="21">
        <v>313110</v>
      </c>
      <c r="D193" s="21" t="s">
        <v>434</v>
      </c>
    </row>
    <row r="194" spans="1:4" x14ac:dyDescent="0.25">
      <c r="A194" s="21">
        <v>313210</v>
      </c>
      <c r="B194" s="21" t="s">
        <v>435</v>
      </c>
      <c r="C194" s="21">
        <v>313210</v>
      </c>
      <c r="D194" s="21" t="s">
        <v>435</v>
      </c>
    </row>
    <row r="195" spans="1:4" ht="25.5" x14ac:dyDescent="0.25">
      <c r="A195" s="21">
        <v>313220</v>
      </c>
      <c r="B195" s="21" t="s">
        <v>436</v>
      </c>
      <c r="C195" s="21">
        <v>313220</v>
      </c>
      <c r="D195" s="21" t="s">
        <v>436</v>
      </c>
    </row>
    <row r="196" spans="1:4" x14ac:dyDescent="0.25">
      <c r="A196" s="21">
        <v>313230</v>
      </c>
      <c r="B196" s="21" t="s">
        <v>437</v>
      </c>
      <c r="C196" s="21">
        <v>313230</v>
      </c>
      <c r="D196" s="21" t="s">
        <v>437</v>
      </c>
    </row>
    <row r="197" spans="1:4" x14ac:dyDescent="0.25">
      <c r="A197" s="21">
        <v>313240</v>
      </c>
      <c r="B197" s="21" t="s">
        <v>438</v>
      </c>
      <c r="C197" s="21">
        <v>313240</v>
      </c>
      <c r="D197" s="21" t="s">
        <v>438</v>
      </c>
    </row>
    <row r="198" spans="1:4" x14ac:dyDescent="0.25">
      <c r="A198" s="21">
        <v>313310</v>
      </c>
      <c r="B198" s="21" t="s">
        <v>439</v>
      </c>
      <c r="C198" s="21">
        <v>313310</v>
      </c>
      <c r="D198" s="21" t="s">
        <v>439</v>
      </c>
    </row>
    <row r="199" spans="1:4" x14ac:dyDescent="0.25">
      <c r="A199" s="21">
        <v>313320</v>
      </c>
      <c r="B199" s="21" t="s">
        <v>440</v>
      </c>
      <c r="C199" s="21">
        <v>313320</v>
      </c>
      <c r="D199" s="21" t="s">
        <v>440</v>
      </c>
    </row>
    <row r="200" spans="1:4" x14ac:dyDescent="0.25">
      <c r="A200" s="21">
        <v>314110</v>
      </c>
      <c r="B200" s="21" t="s">
        <v>441</v>
      </c>
      <c r="C200" s="21">
        <v>314110</v>
      </c>
      <c r="D200" s="21" t="s">
        <v>441</v>
      </c>
    </row>
    <row r="201" spans="1:4" x14ac:dyDescent="0.25">
      <c r="A201" s="21">
        <v>314120</v>
      </c>
      <c r="B201" s="21" t="s">
        <v>442</v>
      </c>
      <c r="C201" s="21">
        <v>314120</v>
      </c>
      <c r="D201" s="21" t="s">
        <v>442</v>
      </c>
    </row>
    <row r="202" spans="1:4" x14ac:dyDescent="0.25">
      <c r="A202" s="21">
        <v>314910</v>
      </c>
      <c r="B202" s="21" t="s">
        <v>443</v>
      </c>
      <c r="C202" s="21">
        <v>314910</v>
      </c>
      <c r="D202" s="21" t="s">
        <v>443</v>
      </c>
    </row>
    <row r="203" spans="1:4" ht="25.5" x14ac:dyDescent="0.25">
      <c r="A203" s="21">
        <v>314994</v>
      </c>
      <c r="B203" s="21" t="s">
        <v>444</v>
      </c>
      <c r="C203" s="21">
        <v>314994</v>
      </c>
      <c r="D203" s="21" t="s">
        <v>444</v>
      </c>
    </row>
    <row r="204" spans="1:4" ht="25.5" x14ac:dyDescent="0.25">
      <c r="A204" s="21">
        <v>314999</v>
      </c>
      <c r="B204" s="21" t="s">
        <v>445</v>
      </c>
      <c r="C204" s="21">
        <v>314999</v>
      </c>
      <c r="D204" s="21" t="s">
        <v>445</v>
      </c>
    </row>
    <row r="205" spans="1:4" x14ac:dyDescent="0.25">
      <c r="A205" s="21">
        <v>315110</v>
      </c>
      <c r="B205" s="21" t="s">
        <v>446</v>
      </c>
      <c r="C205" s="21">
        <v>315110</v>
      </c>
      <c r="D205" s="21" t="s">
        <v>446</v>
      </c>
    </row>
    <row r="206" spans="1:4" x14ac:dyDescent="0.25">
      <c r="A206" s="21">
        <v>315190</v>
      </c>
      <c r="B206" s="21" t="s">
        <v>447</v>
      </c>
      <c r="C206" s="21">
        <v>315190</v>
      </c>
      <c r="D206" s="21" t="s">
        <v>447</v>
      </c>
    </row>
    <row r="207" spans="1:4" x14ac:dyDescent="0.25">
      <c r="A207" s="21">
        <v>315210</v>
      </c>
      <c r="B207" s="21" t="s">
        <v>448</v>
      </c>
      <c r="C207" s="21">
        <v>315210</v>
      </c>
      <c r="D207" s="21" t="s">
        <v>448</v>
      </c>
    </row>
    <row r="208" spans="1:4" ht="25.5" x14ac:dyDescent="0.25">
      <c r="A208" s="21">
        <v>315220</v>
      </c>
      <c r="B208" s="21" t="s">
        <v>449</v>
      </c>
      <c r="C208" s="21">
        <v>315220</v>
      </c>
      <c r="D208" s="21" t="s">
        <v>449</v>
      </c>
    </row>
    <row r="209" spans="1:4" ht="25.5" x14ac:dyDescent="0.25">
      <c r="A209" s="21">
        <v>315240</v>
      </c>
      <c r="B209" s="21" t="s">
        <v>450</v>
      </c>
      <c r="C209" s="21">
        <v>315240</v>
      </c>
      <c r="D209" s="21" t="s">
        <v>450</v>
      </c>
    </row>
    <row r="210" spans="1:4" ht="25.5" x14ac:dyDescent="0.25">
      <c r="A210" s="21">
        <v>315280</v>
      </c>
      <c r="B210" s="21" t="s">
        <v>451</v>
      </c>
      <c r="C210" s="21">
        <v>315280</v>
      </c>
      <c r="D210" s="21" t="s">
        <v>451</v>
      </c>
    </row>
    <row r="211" spans="1:4" ht="25.5" x14ac:dyDescent="0.25">
      <c r="A211" s="21">
        <v>315990</v>
      </c>
      <c r="B211" s="21" t="s">
        <v>452</v>
      </c>
      <c r="C211" s="21">
        <v>315990</v>
      </c>
      <c r="D211" s="21" t="s">
        <v>452</v>
      </c>
    </row>
    <row r="212" spans="1:4" x14ac:dyDescent="0.25">
      <c r="A212" s="21">
        <v>316110</v>
      </c>
      <c r="B212" s="21" t="s">
        <v>453</v>
      </c>
      <c r="C212" s="21">
        <v>316110</v>
      </c>
      <c r="D212" s="21" t="s">
        <v>453</v>
      </c>
    </row>
    <row r="213" spans="1:4" x14ac:dyDescent="0.25">
      <c r="A213" s="21">
        <v>316210</v>
      </c>
      <c r="B213" s="21" t="s">
        <v>454</v>
      </c>
      <c r="C213" s="21">
        <v>316210</v>
      </c>
      <c r="D213" s="21" t="s">
        <v>454</v>
      </c>
    </row>
    <row r="214" spans="1:4" ht="25.5" x14ac:dyDescent="0.25">
      <c r="A214" s="21">
        <v>316992</v>
      </c>
      <c r="B214" s="21" t="s">
        <v>455</v>
      </c>
      <c r="C214" s="21">
        <v>316992</v>
      </c>
      <c r="D214" s="21" t="s">
        <v>455</v>
      </c>
    </row>
    <row r="215" spans="1:4" ht="25.5" x14ac:dyDescent="0.25">
      <c r="A215" s="21">
        <v>316998</v>
      </c>
      <c r="B215" s="21" t="s">
        <v>456</v>
      </c>
      <c r="C215" s="21">
        <v>316998</v>
      </c>
      <c r="D215" s="21" t="s">
        <v>456</v>
      </c>
    </row>
    <row r="216" spans="1:4" x14ac:dyDescent="0.25">
      <c r="A216" s="21">
        <v>321113</v>
      </c>
      <c r="B216" s="21" t="s">
        <v>457</v>
      </c>
      <c r="C216" s="21">
        <v>321113</v>
      </c>
      <c r="D216" s="21" t="s">
        <v>457</v>
      </c>
    </row>
    <row r="217" spans="1:4" x14ac:dyDescent="0.25">
      <c r="A217" s="21">
        <v>321114</v>
      </c>
      <c r="B217" s="21" t="s">
        <v>458</v>
      </c>
      <c r="C217" s="21">
        <v>321114</v>
      </c>
      <c r="D217" s="21" t="s">
        <v>458</v>
      </c>
    </row>
    <row r="218" spans="1:4" ht="25.5" x14ac:dyDescent="0.25">
      <c r="A218" s="21">
        <v>321211</v>
      </c>
      <c r="B218" s="21" t="s">
        <v>459</v>
      </c>
      <c r="C218" s="21">
        <v>321211</v>
      </c>
      <c r="D218" s="21" t="s">
        <v>459</v>
      </c>
    </row>
    <row r="219" spans="1:4" ht="25.5" x14ac:dyDescent="0.25">
      <c r="A219" s="21">
        <v>321212</v>
      </c>
      <c r="B219" s="21" t="s">
        <v>460</v>
      </c>
      <c r="C219" s="21">
        <v>321212</v>
      </c>
      <c r="D219" s="21" t="s">
        <v>460</v>
      </c>
    </row>
    <row r="220" spans="1:4" ht="25.5" x14ac:dyDescent="0.25">
      <c r="A220" s="21">
        <v>321213</v>
      </c>
      <c r="B220" s="21" t="s">
        <v>461</v>
      </c>
      <c r="C220" s="21">
        <v>321213</v>
      </c>
      <c r="D220" s="21" t="s">
        <v>461</v>
      </c>
    </row>
    <row r="221" spans="1:4" x14ac:dyDescent="0.25">
      <c r="A221" s="21">
        <v>321214</v>
      </c>
      <c r="B221" s="21" t="s">
        <v>462</v>
      </c>
      <c r="C221" s="21">
        <v>321214</v>
      </c>
      <c r="D221" s="21" t="s">
        <v>462</v>
      </c>
    </row>
    <row r="222" spans="1:4" ht="25.5" x14ac:dyDescent="0.25">
      <c r="A222" s="21">
        <v>321219</v>
      </c>
      <c r="B222" s="21" t="s">
        <v>463</v>
      </c>
      <c r="C222" s="21">
        <v>321219</v>
      </c>
      <c r="D222" s="21" t="s">
        <v>463</v>
      </c>
    </row>
    <row r="223" spans="1:4" x14ac:dyDescent="0.25">
      <c r="A223" s="21">
        <v>321911</v>
      </c>
      <c r="B223" s="21" t="s">
        <v>464</v>
      </c>
      <c r="C223" s="21">
        <v>321911</v>
      </c>
      <c r="D223" s="21" t="s">
        <v>464</v>
      </c>
    </row>
    <row r="224" spans="1:4" ht="25.5" x14ac:dyDescent="0.25">
      <c r="A224" s="21">
        <v>321912</v>
      </c>
      <c r="B224" s="21" t="s">
        <v>465</v>
      </c>
      <c r="C224" s="21">
        <v>321912</v>
      </c>
      <c r="D224" s="21" t="s">
        <v>465</v>
      </c>
    </row>
    <row r="225" spans="1:4" x14ac:dyDescent="0.25">
      <c r="A225" s="21">
        <v>321918</v>
      </c>
      <c r="B225" s="21" t="s">
        <v>466</v>
      </c>
      <c r="C225" s="21">
        <v>321918</v>
      </c>
      <c r="D225" s="21" t="s">
        <v>466</v>
      </c>
    </row>
    <row r="226" spans="1:4" ht="25.5" x14ac:dyDescent="0.25">
      <c r="A226" s="21">
        <v>321920</v>
      </c>
      <c r="B226" s="21" t="s">
        <v>467</v>
      </c>
      <c r="C226" s="21">
        <v>321920</v>
      </c>
      <c r="D226" s="21" t="s">
        <v>467</v>
      </c>
    </row>
    <row r="227" spans="1:4" ht="25.5" x14ac:dyDescent="0.25">
      <c r="A227" s="21">
        <v>321991</v>
      </c>
      <c r="B227" s="21" t="s">
        <v>468</v>
      </c>
      <c r="C227" s="21">
        <v>321991</v>
      </c>
      <c r="D227" s="21" t="s">
        <v>468</v>
      </c>
    </row>
    <row r="228" spans="1:4" ht="25.5" x14ac:dyDescent="0.25">
      <c r="A228" s="21">
        <v>321992</v>
      </c>
      <c r="B228" s="21" t="s">
        <v>469</v>
      </c>
      <c r="C228" s="21">
        <v>321992</v>
      </c>
      <c r="D228" s="21" t="s">
        <v>469</v>
      </c>
    </row>
    <row r="229" spans="1:4" ht="25.5" x14ac:dyDescent="0.25">
      <c r="A229" s="21">
        <v>321999</v>
      </c>
      <c r="B229" s="21" t="s">
        <v>470</v>
      </c>
      <c r="C229" s="21">
        <v>321999</v>
      </c>
      <c r="D229" s="21" t="s">
        <v>470</v>
      </c>
    </row>
    <row r="230" spans="1:4" x14ac:dyDescent="0.25">
      <c r="A230" s="21">
        <v>322110</v>
      </c>
      <c r="B230" s="21" t="s">
        <v>471</v>
      </c>
      <c r="C230" s="21">
        <v>322110</v>
      </c>
      <c r="D230" s="21" t="s">
        <v>471</v>
      </c>
    </row>
    <row r="231" spans="1:4" x14ac:dyDescent="0.25">
      <c r="A231" s="21">
        <v>322121</v>
      </c>
      <c r="B231" s="21" t="s">
        <v>472</v>
      </c>
      <c r="C231" s="21">
        <v>322121</v>
      </c>
      <c r="D231" s="21" t="s">
        <v>472</v>
      </c>
    </row>
    <row r="232" spans="1:4" x14ac:dyDescent="0.25">
      <c r="A232" s="21">
        <v>322122</v>
      </c>
      <c r="B232" s="21" t="s">
        <v>473</v>
      </c>
      <c r="C232" s="21">
        <v>322122</v>
      </c>
      <c r="D232" s="21" t="s">
        <v>473</v>
      </c>
    </row>
    <row r="233" spans="1:4" x14ac:dyDescent="0.25">
      <c r="A233" s="21">
        <v>322130</v>
      </c>
      <c r="B233" s="21" t="s">
        <v>474</v>
      </c>
      <c r="C233" s="21">
        <v>322130</v>
      </c>
      <c r="D233" s="21" t="s">
        <v>474</v>
      </c>
    </row>
    <row r="234" spans="1:4" ht="25.5" x14ac:dyDescent="0.25">
      <c r="A234" s="21">
        <v>322211</v>
      </c>
      <c r="B234" s="21" t="s">
        <v>475</v>
      </c>
      <c r="C234" s="21">
        <v>322211</v>
      </c>
      <c r="D234" s="21" t="s">
        <v>475</v>
      </c>
    </row>
    <row r="235" spans="1:4" x14ac:dyDescent="0.25">
      <c r="A235" s="21">
        <v>322212</v>
      </c>
      <c r="B235" s="21" t="s">
        <v>476</v>
      </c>
      <c r="C235" s="21">
        <v>322212</v>
      </c>
      <c r="D235" s="21" t="s">
        <v>476</v>
      </c>
    </row>
    <row r="236" spans="1:4" ht="25.5" x14ac:dyDescent="0.25">
      <c r="A236" s="21">
        <v>322219</v>
      </c>
      <c r="B236" s="21" t="s">
        <v>477</v>
      </c>
      <c r="C236" s="21">
        <v>322219</v>
      </c>
      <c r="D236" s="21" t="s">
        <v>477</v>
      </c>
    </row>
    <row r="237" spans="1:4" ht="25.5" x14ac:dyDescent="0.25">
      <c r="A237" s="21">
        <v>322220</v>
      </c>
      <c r="B237" s="21" t="s">
        <v>478</v>
      </c>
      <c r="C237" s="21">
        <v>322220</v>
      </c>
      <c r="D237" s="21" t="s">
        <v>478</v>
      </c>
    </row>
    <row r="238" spans="1:4" x14ac:dyDescent="0.25">
      <c r="A238" s="21">
        <v>322230</v>
      </c>
      <c r="B238" s="21" t="s">
        <v>479</v>
      </c>
      <c r="C238" s="21">
        <v>322230</v>
      </c>
      <c r="D238" s="21" t="s">
        <v>479</v>
      </c>
    </row>
    <row r="239" spans="1:4" x14ac:dyDescent="0.25">
      <c r="A239" s="21">
        <v>322291</v>
      </c>
      <c r="B239" s="21" t="s">
        <v>480</v>
      </c>
      <c r="C239" s="21">
        <v>322291</v>
      </c>
      <c r="D239" s="21" t="s">
        <v>480</v>
      </c>
    </row>
    <row r="240" spans="1:4" ht="25.5" x14ac:dyDescent="0.25">
      <c r="A240" s="21">
        <v>322299</v>
      </c>
      <c r="B240" s="21" t="s">
        <v>481</v>
      </c>
      <c r="C240" s="21">
        <v>322299</v>
      </c>
      <c r="D240" s="21" t="s">
        <v>481</v>
      </c>
    </row>
    <row r="241" spans="1:4" ht="25.5" x14ac:dyDescent="0.25">
      <c r="A241" s="21">
        <v>323111</v>
      </c>
      <c r="B241" s="21" t="s">
        <v>482</v>
      </c>
      <c r="C241" s="21">
        <v>323111</v>
      </c>
      <c r="D241" s="21" t="s">
        <v>482</v>
      </c>
    </row>
    <row r="242" spans="1:4" x14ac:dyDescent="0.25">
      <c r="A242" s="21">
        <v>323113</v>
      </c>
      <c r="B242" s="21" t="s">
        <v>483</v>
      </c>
      <c r="C242" s="21">
        <v>323113</v>
      </c>
      <c r="D242" s="21" t="s">
        <v>483</v>
      </c>
    </row>
    <row r="243" spans="1:4" x14ac:dyDescent="0.25">
      <c r="A243" s="21">
        <v>323117</v>
      </c>
      <c r="B243" s="21" t="s">
        <v>484</v>
      </c>
      <c r="C243" s="21">
        <v>323117</v>
      </c>
      <c r="D243" s="21" t="s">
        <v>484</v>
      </c>
    </row>
    <row r="244" spans="1:4" x14ac:dyDescent="0.25">
      <c r="A244" s="21">
        <v>323120</v>
      </c>
      <c r="B244" s="21" t="s">
        <v>485</v>
      </c>
      <c r="C244" s="21">
        <v>323120</v>
      </c>
      <c r="D244" s="21" t="s">
        <v>485</v>
      </c>
    </row>
    <row r="245" spans="1:4" x14ac:dyDescent="0.25">
      <c r="A245" s="21">
        <v>324110</v>
      </c>
      <c r="B245" s="21" t="s">
        <v>486</v>
      </c>
      <c r="C245" s="21">
        <v>324110</v>
      </c>
      <c r="D245" s="21" t="s">
        <v>486</v>
      </c>
    </row>
    <row r="246" spans="1:4" ht="25.5" x14ac:dyDescent="0.25">
      <c r="A246" s="21">
        <v>324121</v>
      </c>
      <c r="B246" s="21" t="s">
        <v>487</v>
      </c>
      <c r="C246" s="21">
        <v>324121</v>
      </c>
      <c r="D246" s="21" t="s">
        <v>487</v>
      </c>
    </row>
    <row r="247" spans="1:4" ht="25.5" x14ac:dyDescent="0.25">
      <c r="A247" s="21">
        <v>324122</v>
      </c>
      <c r="B247" s="21" t="s">
        <v>488</v>
      </c>
      <c r="C247" s="21">
        <v>324122</v>
      </c>
      <c r="D247" s="21" t="s">
        <v>488</v>
      </c>
    </row>
    <row r="248" spans="1:4" ht="25.5" x14ac:dyDescent="0.25">
      <c r="A248" s="21">
        <v>324191</v>
      </c>
      <c r="B248" s="21" t="s">
        <v>489</v>
      </c>
      <c r="C248" s="21">
        <v>324191</v>
      </c>
      <c r="D248" s="21" t="s">
        <v>489</v>
      </c>
    </row>
    <row r="249" spans="1:4" ht="25.5" x14ac:dyDescent="0.25">
      <c r="A249" s="21">
        <v>324199</v>
      </c>
      <c r="B249" s="21" t="s">
        <v>490</v>
      </c>
      <c r="C249" s="21">
        <v>324199</v>
      </c>
      <c r="D249" s="21" t="s">
        <v>490</v>
      </c>
    </row>
    <row r="250" spans="1:4" x14ac:dyDescent="0.25">
      <c r="A250" s="21">
        <v>325110</v>
      </c>
      <c r="B250" s="21" t="s">
        <v>170</v>
      </c>
      <c r="C250" s="21">
        <v>325110</v>
      </c>
      <c r="D250" s="21" t="s">
        <v>170</v>
      </c>
    </row>
    <row r="251" spans="1:4" x14ac:dyDescent="0.25">
      <c r="A251" s="21">
        <v>325120</v>
      </c>
      <c r="B251" s="21" t="s">
        <v>491</v>
      </c>
      <c r="C251" s="21">
        <v>325120</v>
      </c>
      <c r="D251" s="21" t="s">
        <v>491</v>
      </c>
    </row>
    <row r="252" spans="1:4" ht="25.5" x14ac:dyDescent="0.25">
      <c r="A252" s="21">
        <v>325130</v>
      </c>
      <c r="B252" s="21" t="s">
        <v>492</v>
      </c>
      <c r="C252" s="21">
        <v>325130</v>
      </c>
      <c r="D252" s="21" t="s">
        <v>492</v>
      </c>
    </row>
    <row r="253" spans="1:4" ht="25.5" x14ac:dyDescent="0.25">
      <c r="A253" s="21">
        <v>325180</v>
      </c>
      <c r="B253" s="21" t="s">
        <v>163</v>
      </c>
      <c r="C253" s="21">
        <v>325180</v>
      </c>
      <c r="D253" s="21" t="s">
        <v>163</v>
      </c>
    </row>
    <row r="254" spans="1:4" x14ac:dyDescent="0.25">
      <c r="A254" s="21">
        <v>325193</v>
      </c>
      <c r="B254" s="21" t="s">
        <v>493</v>
      </c>
      <c r="C254" s="21">
        <v>325193</v>
      </c>
      <c r="D254" s="21" t="s">
        <v>493</v>
      </c>
    </row>
    <row r="255" spans="1:4" ht="25.5" x14ac:dyDescent="0.25">
      <c r="A255" s="21">
        <v>325194</v>
      </c>
      <c r="B255" s="21" t="s">
        <v>494</v>
      </c>
      <c r="C255" s="21">
        <v>325194</v>
      </c>
      <c r="D255" s="21" t="s">
        <v>494</v>
      </c>
    </row>
    <row r="256" spans="1:4" ht="25.5" x14ac:dyDescent="0.25">
      <c r="A256" s="21">
        <v>325199</v>
      </c>
      <c r="B256" s="21" t="s">
        <v>154</v>
      </c>
      <c r="C256" s="21">
        <v>325199</v>
      </c>
      <c r="D256" s="21" t="s">
        <v>154</v>
      </c>
    </row>
    <row r="257" spans="1:4" ht="25.5" x14ac:dyDescent="0.25">
      <c r="A257" s="21">
        <v>325211</v>
      </c>
      <c r="B257" s="21" t="s">
        <v>158</v>
      </c>
      <c r="C257" s="21">
        <v>325211</v>
      </c>
      <c r="D257" s="21" t="s">
        <v>158</v>
      </c>
    </row>
    <row r="258" spans="1:4" x14ac:dyDescent="0.25">
      <c r="A258" s="21">
        <v>325212</v>
      </c>
      <c r="B258" s="21" t="s">
        <v>495</v>
      </c>
      <c r="C258" s="21">
        <v>325212</v>
      </c>
      <c r="D258" s="21" t="s">
        <v>495</v>
      </c>
    </row>
    <row r="259" spans="1:4" ht="25.5" x14ac:dyDescent="0.25">
      <c r="A259" s="21">
        <v>325220</v>
      </c>
      <c r="B259" s="21" t="s">
        <v>496</v>
      </c>
      <c r="C259" s="21">
        <v>325220</v>
      </c>
      <c r="D259" s="21" t="s">
        <v>496</v>
      </c>
    </row>
    <row r="260" spans="1:4" x14ac:dyDescent="0.25">
      <c r="A260" s="21">
        <v>325311</v>
      </c>
      <c r="B260" s="21" t="s">
        <v>497</v>
      </c>
      <c r="C260" s="21">
        <v>325311</v>
      </c>
      <c r="D260" s="21" t="s">
        <v>497</v>
      </c>
    </row>
    <row r="261" spans="1:4" x14ac:dyDescent="0.25">
      <c r="A261" s="21">
        <v>325312</v>
      </c>
      <c r="B261" s="21" t="s">
        <v>498</v>
      </c>
      <c r="C261" s="21">
        <v>325312</v>
      </c>
      <c r="D261" s="21" t="s">
        <v>498</v>
      </c>
    </row>
    <row r="262" spans="1:4" x14ac:dyDescent="0.25">
      <c r="A262" s="21">
        <v>325314</v>
      </c>
      <c r="B262" s="21" t="s">
        <v>499</v>
      </c>
      <c r="C262" s="21">
        <v>325314</v>
      </c>
      <c r="D262" s="21" t="s">
        <v>499</v>
      </c>
    </row>
    <row r="263" spans="1:4" ht="25.5" x14ac:dyDescent="0.25">
      <c r="A263" s="21">
        <v>325320</v>
      </c>
      <c r="B263" s="21" t="s">
        <v>500</v>
      </c>
      <c r="C263" s="21">
        <v>325320</v>
      </c>
      <c r="D263" s="21" t="s">
        <v>500</v>
      </c>
    </row>
    <row r="264" spans="1:4" x14ac:dyDescent="0.25">
      <c r="A264" s="21">
        <v>325411</v>
      </c>
      <c r="B264" s="21" t="s">
        <v>501</v>
      </c>
      <c r="C264" s="21">
        <v>325411</v>
      </c>
      <c r="D264" s="21" t="s">
        <v>501</v>
      </c>
    </row>
    <row r="265" spans="1:4" ht="25.5" x14ac:dyDescent="0.25">
      <c r="A265" s="21">
        <v>325412</v>
      </c>
      <c r="B265" s="21" t="s">
        <v>502</v>
      </c>
      <c r="C265" s="21">
        <v>325412</v>
      </c>
      <c r="D265" s="21" t="s">
        <v>502</v>
      </c>
    </row>
    <row r="266" spans="1:4" ht="25.5" x14ac:dyDescent="0.25">
      <c r="A266" s="21">
        <v>325413</v>
      </c>
      <c r="B266" s="21" t="s">
        <v>503</v>
      </c>
      <c r="C266" s="21">
        <v>325413</v>
      </c>
      <c r="D266" s="21" t="s">
        <v>503</v>
      </c>
    </row>
    <row r="267" spans="1:4" ht="25.5" x14ac:dyDescent="0.25">
      <c r="A267" s="21">
        <v>325414</v>
      </c>
      <c r="B267" s="21" t="s">
        <v>504</v>
      </c>
      <c r="C267" s="21">
        <v>325414</v>
      </c>
      <c r="D267" s="21" t="s">
        <v>504</v>
      </c>
    </row>
    <row r="268" spans="1:4" x14ac:dyDescent="0.25">
      <c r="A268" s="21">
        <v>325510</v>
      </c>
      <c r="B268" s="21" t="s">
        <v>505</v>
      </c>
      <c r="C268" s="21">
        <v>325510</v>
      </c>
      <c r="D268" s="21" t="s">
        <v>505</v>
      </c>
    </row>
    <row r="269" spans="1:4" x14ac:dyDescent="0.25">
      <c r="A269" s="21">
        <v>325520</v>
      </c>
      <c r="B269" s="21" t="s">
        <v>506</v>
      </c>
      <c r="C269" s="21">
        <v>325520</v>
      </c>
      <c r="D269" s="21" t="s">
        <v>506</v>
      </c>
    </row>
    <row r="270" spans="1:4" ht="25.5" x14ac:dyDescent="0.25">
      <c r="A270" s="21">
        <v>325611</v>
      </c>
      <c r="B270" s="21" t="s">
        <v>507</v>
      </c>
      <c r="C270" s="21">
        <v>325611</v>
      </c>
      <c r="D270" s="21" t="s">
        <v>507</v>
      </c>
    </row>
    <row r="271" spans="1:4" ht="25.5" x14ac:dyDescent="0.25">
      <c r="A271" s="21">
        <v>325612</v>
      </c>
      <c r="B271" s="21" t="s">
        <v>508</v>
      </c>
      <c r="C271" s="21">
        <v>325612</v>
      </c>
      <c r="D271" s="21" t="s">
        <v>508</v>
      </c>
    </row>
    <row r="272" spans="1:4" x14ac:dyDescent="0.25">
      <c r="A272" s="21">
        <v>325613</v>
      </c>
      <c r="B272" s="21" t="s">
        <v>509</v>
      </c>
      <c r="C272" s="21">
        <v>325613</v>
      </c>
      <c r="D272" s="21" t="s">
        <v>509</v>
      </c>
    </row>
    <row r="273" spans="1:4" x14ac:dyDescent="0.25">
      <c r="A273" s="21">
        <v>325620</v>
      </c>
      <c r="B273" s="21" t="s">
        <v>510</v>
      </c>
      <c r="C273" s="21">
        <v>325620</v>
      </c>
      <c r="D273" s="21" t="s">
        <v>510</v>
      </c>
    </row>
    <row r="274" spans="1:4" x14ac:dyDescent="0.25">
      <c r="A274" s="21">
        <v>325910</v>
      </c>
      <c r="B274" s="21" t="s">
        <v>511</v>
      </c>
      <c r="C274" s="21">
        <v>325910</v>
      </c>
      <c r="D274" s="21" t="s">
        <v>511</v>
      </c>
    </row>
    <row r="275" spans="1:4" x14ac:dyDescent="0.25">
      <c r="A275" s="21">
        <v>325920</v>
      </c>
      <c r="B275" s="21" t="s">
        <v>512</v>
      </c>
      <c r="C275" s="21">
        <v>325920</v>
      </c>
      <c r="D275" s="21" t="s">
        <v>512</v>
      </c>
    </row>
    <row r="276" spans="1:4" ht="25.5" x14ac:dyDescent="0.25">
      <c r="A276" s="21">
        <v>325991</v>
      </c>
      <c r="B276" s="21" t="s">
        <v>513</v>
      </c>
      <c r="C276" s="21">
        <v>325991</v>
      </c>
      <c r="D276" s="21" t="s">
        <v>513</v>
      </c>
    </row>
    <row r="277" spans="1:4" ht="25.5" x14ac:dyDescent="0.25">
      <c r="A277" s="21">
        <v>325992</v>
      </c>
      <c r="B277" s="21" t="s">
        <v>514</v>
      </c>
      <c r="C277" s="21">
        <v>325992</v>
      </c>
      <c r="D277" s="21" t="s">
        <v>514</v>
      </c>
    </row>
    <row r="278" spans="1:4" ht="25.5" x14ac:dyDescent="0.25">
      <c r="A278" s="21">
        <v>325998</v>
      </c>
      <c r="B278" s="21" t="s">
        <v>515</v>
      </c>
      <c r="C278" s="21">
        <v>325998</v>
      </c>
      <c r="D278" s="21" t="s">
        <v>515</v>
      </c>
    </row>
    <row r="279" spans="1:4" x14ac:dyDescent="0.25">
      <c r="A279" s="21">
        <v>326111</v>
      </c>
      <c r="B279" s="21" t="s">
        <v>516</v>
      </c>
      <c r="C279" s="21">
        <v>326111</v>
      </c>
      <c r="D279" s="21" t="s">
        <v>516</v>
      </c>
    </row>
    <row r="280" spans="1:4" ht="25.5" x14ac:dyDescent="0.25">
      <c r="A280" s="21">
        <v>326112</v>
      </c>
      <c r="B280" s="21" t="s">
        <v>517</v>
      </c>
      <c r="C280" s="21">
        <v>326112</v>
      </c>
      <c r="D280" s="21" t="s">
        <v>517</v>
      </c>
    </row>
    <row r="281" spans="1:4" ht="25.5" x14ac:dyDescent="0.25">
      <c r="A281" s="21">
        <v>326113</v>
      </c>
      <c r="B281" s="21" t="s">
        <v>518</v>
      </c>
      <c r="C281" s="21">
        <v>326113</v>
      </c>
      <c r="D281" s="21" t="s">
        <v>518</v>
      </c>
    </row>
    <row r="282" spans="1:4" ht="25.5" x14ac:dyDescent="0.25">
      <c r="A282" s="21">
        <v>326121</v>
      </c>
      <c r="B282" s="21" t="s">
        <v>519</v>
      </c>
      <c r="C282" s="21">
        <v>326121</v>
      </c>
      <c r="D282" s="21" t="s">
        <v>519</v>
      </c>
    </row>
    <row r="283" spans="1:4" ht="25.5" x14ac:dyDescent="0.25">
      <c r="A283" s="21">
        <v>326122</v>
      </c>
      <c r="B283" s="21" t="s">
        <v>520</v>
      </c>
      <c r="C283" s="21">
        <v>326122</v>
      </c>
      <c r="D283" s="21" t="s">
        <v>520</v>
      </c>
    </row>
    <row r="284" spans="1:4" ht="25.5" x14ac:dyDescent="0.25">
      <c r="A284" s="21">
        <v>326130</v>
      </c>
      <c r="B284" s="21" t="s">
        <v>521</v>
      </c>
      <c r="C284" s="21">
        <v>326130</v>
      </c>
      <c r="D284" s="21" t="s">
        <v>521</v>
      </c>
    </row>
    <row r="285" spans="1:4" ht="25.5" x14ac:dyDescent="0.25">
      <c r="A285" s="21">
        <v>326140</v>
      </c>
      <c r="B285" s="21" t="s">
        <v>522</v>
      </c>
      <c r="C285" s="21">
        <v>326140</v>
      </c>
      <c r="D285" s="21" t="s">
        <v>522</v>
      </c>
    </row>
    <row r="286" spans="1:4" ht="25.5" x14ac:dyDescent="0.25">
      <c r="A286" s="21">
        <v>326150</v>
      </c>
      <c r="B286" s="21" t="s">
        <v>523</v>
      </c>
      <c r="C286" s="21">
        <v>326150</v>
      </c>
      <c r="D286" s="21" t="s">
        <v>523</v>
      </c>
    </row>
    <row r="287" spans="1:4" x14ac:dyDescent="0.25">
      <c r="A287" s="21">
        <v>326160</v>
      </c>
      <c r="B287" s="21" t="s">
        <v>524</v>
      </c>
      <c r="C287" s="21">
        <v>326160</v>
      </c>
      <c r="D287" s="21" t="s">
        <v>524</v>
      </c>
    </row>
    <row r="288" spans="1:4" x14ac:dyDescent="0.25">
      <c r="A288" s="21">
        <v>326191</v>
      </c>
      <c r="B288" s="21" t="s">
        <v>525</v>
      </c>
      <c r="C288" s="21">
        <v>326191</v>
      </c>
      <c r="D288" s="21" t="s">
        <v>525</v>
      </c>
    </row>
    <row r="289" spans="1:4" ht="25.5" x14ac:dyDescent="0.25">
      <c r="A289" s="21">
        <v>326199</v>
      </c>
      <c r="B289" s="21" t="s">
        <v>526</v>
      </c>
      <c r="C289" s="21">
        <v>326199</v>
      </c>
      <c r="D289" s="21" t="s">
        <v>526</v>
      </c>
    </row>
    <row r="290" spans="1:4" x14ac:dyDescent="0.25">
      <c r="A290" s="21">
        <v>326211</v>
      </c>
      <c r="B290" s="21" t="s">
        <v>527</v>
      </c>
      <c r="C290" s="21">
        <v>326211</v>
      </c>
      <c r="D290" s="21" t="s">
        <v>527</v>
      </c>
    </row>
    <row r="291" spans="1:4" x14ac:dyDescent="0.25">
      <c r="A291" s="21">
        <v>326212</v>
      </c>
      <c r="B291" s="21" t="s">
        <v>528</v>
      </c>
      <c r="C291" s="21">
        <v>326212</v>
      </c>
      <c r="D291" s="21" t="s">
        <v>528</v>
      </c>
    </row>
    <row r="292" spans="1:4" ht="25.5" x14ac:dyDescent="0.25">
      <c r="A292" s="21">
        <v>326220</v>
      </c>
      <c r="B292" s="21" t="s">
        <v>529</v>
      </c>
      <c r="C292" s="21">
        <v>326220</v>
      </c>
      <c r="D292" s="21" t="s">
        <v>529</v>
      </c>
    </row>
    <row r="293" spans="1:4" ht="25.5" x14ac:dyDescent="0.25">
      <c r="A293" s="21">
        <v>326291</v>
      </c>
      <c r="B293" s="21" t="s">
        <v>530</v>
      </c>
      <c r="C293" s="21">
        <v>326291</v>
      </c>
      <c r="D293" s="21" t="s">
        <v>530</v>
      </c>
    </row>
    <row r="294" spans="1:4" x14ac:dyDescent="0.25">
      <c r="A294" s="21">
        <v>326299</v>
      </c>
      <c r="B294" s="21" t="s">
        <v>531</v>
      </c>
      <c r="C294" s="21">
        <v>326299</v>
      </c>
      <c r="D294" s="21" t="s">
        <v>531</v>
      </c>
    </row>
    <row r="295" spans="1:4" ht="25.5" x14ac:dyDescent="0.25">
      <c r="A295" s="21">
        <v>327110</v>
      </c>
      <c r="B295" s="21" t="s">
        <v>532</v>
      </c>
      <c r="C295" s="21">
        <v>327110</v>
      </c>
      <c r="D295" s="21" t="s">
        <v>532</v>
      </c>
    </row>
    <row r="296" spans="1:4" ht="25.5" x14ac:dyDescent="0.25">
      <c r="A296" s="21">
        <v>327120</v>
      </c>
      <c r="B296" s="21" t="s">
        <v>533</v>
      </c>
      <c r="C296" s="21">
        <v>327120</v>
      </c>
      <c r="D296" s="21" t="s">
        <v>533</v>
      </c>
    </row>
    <row r="297" spans="1:4" x14ac:dyDescent="0.25">
      <c r="A297" s="21">
        <v>327211</v>
      </c>
      <c r="B297" s="21" t="s">
        <v>534</v>
      </c>
      <c r="C297" s="21">
        <v>327211</v>
      </c>
      <c r="D297" s="21" t="s">
        <v>534</v>
      </c>
    </row>
    <row r="298" spans="1:4" ht="25.5" x14ac:dyDescent="0.25">
      <c r="A298" s="21">
        <v>327212</v>
      </c>
      <c r="B298" s="21" t="s">
        <v>535</v>
      </c>
      <c r="C298" s="21">
        <v>327212</v>
      </c>
      <c r="D298" s="21" t="s">
        <v>535</v>
      </c>
    </row>
    <row r="299" spans="1:4" x14ac:dyDescent="0.25">
      <c r="A299" s="21">
        <v>327213</v>
      </c>
      <c r="B299" s="21" t="s">
        <v>536</v>
      </c>
      <c r="C299" s="21">
        <v>327213</v>
      </c>
      <c r="D299" s="21" t="s">
        <v>536</v>
      </c>
    </row>
    <row r="300" spans="1:4" ht="25.5" x14ac:dyDescent="0.25">
      <c r="A300" s="21">
        <v>327215</v>
      </c>
      <c r="B300" s="21" t="s">
        <v>537</v>
      </c>
      <c r="C300" s="21">
        <v>327215</v>
      </c>
      <c r="D300" s="21" t="s">
        <v>537</v>
      </c>
    </row>
    <row r="301" spans="1:4" x14ac:dyDescent="0.25">
      <c r="A301" s="21">
        <v>327310</v>
      </c>
      <c r="B301" s="21" t="s">
        <v>538</v>
      </c>
      <c r="C301" s="21">
        <v>327310</v>
      </c>
      <c r="D301" s="21" t="s">
        <v>538</v>
      </c>
    </row>
    <row r="302" spans="1:4" x14ac:dyDescent="0.25">
      <c r="A302" s="21">
        <v>327320</v>
      </c>
      <c r="B302" s="21" t="s">
        <v>539</v>
      </c>
      <c r="C302" s="21">
        <v>327320</v>
      </c>
      <c r="D302" s="21" t="s">
        <v>539</v>
      </c>
    </row>
    <row r="303" spans="1:4" x14ac:dyDescent="0.25">
      <c r="A303" s="21">
        <v>327331</v>
      </c>
      <c r="B303" s="21" t="s">
        <v>540</v>
      </c>
      <c r="C303" s="21">
        <v>327331</v>
      </c>
      <c r="D303" s="21" t="s">
        <v>540</v>
      </c>
    </row>
    <row r="304" spans="1:4" x14ac:dyDescent="0.25">
      <c r="A304" s="21">
        <v>327332</v>
      </c>
      <c r="B304" s="21" t="s">
        <v>541</v>
      </c>
      <c r="C304" s="21">
        <v>327332</v>
      </c>
      <c r="D304" s="21" t="s">
        <v>541</v>
      </c>
    </row>
    <row r="305" spans="1:4" x14ac:dyDescent="0.25">
      <c r="A305" s="21">
        <v>327390</v>
      </c>
      <c r="B305" s="21" t="s">
        <v>542</v>
      </c>
      <c r="C305" s="21">
        <v>327390</v>
      </c>
      <c r="D305" s="21" t="s">
        <v>542</v>
      </c>
    </row>
    <row r="306" spans="1:4" x14ac:dyDescent="0.25">
      <c r="A306" s="21">
        <v>327410</v>
      </c>
      <c r="B306" s="21" t="s">
        <v>543</v>
      </c>
      <c r="C306" s="21">
        <v>327410</v>
      </c>
      <c r="D306" s="21" t="s">
        <v>543</v>
      </c>
    </row>
    <row r="307" spans="1:4" x14ac:dyDescent="0.25">
      <c r="A307" s="21">
        <v>327420</v>
      </c>
      <c r="B307" s="21" t="s">
        <v>544</v>
      </c>
      <c r="C307" s="21">
        <v>327420</v>
      </c>
      <c r="D307" s="21" t="s">
        <v>544</v>
      </c>
    </row>
    <row r="308" spans="1:4" x14ac:dyDescent="0.25">
      <c r="A308" s="21">
        <v>327910</v>
      </c>
      <c r="B308" s="21" t="s">
        <v>545</v>
      </c>
      <c r="C308" s="21">
        <v>327910</v>
      </c>
      <c r="D308" s="21" t="s">
        <v>545</v>
      </c>
    </row>
    <row r="309" spans="1:4" ht="25.5" x14ac:dyDescent="0.25">
      <c r="A309" s="21">
        <v>327991</v>
      </c>
      <c r="B309" s="21" t="s">
        <v>546</v>
      </c>
      <c r="C309" s="21">
        <v>327991</v>
      </c>
      <c r="D309" s="21" t="s">
        <v>546</v>
      </c>
    </row>
    <row r="310" spans="1:4" ht="25.5" x14ac:dyDescent="0.25">
      <c r="A310" s="21">
        <v>327992</v>
      </c>
      <c r="B310" s="21" t="s">
        <v>547</v>
      </c>
      <c r="C310" s="21">
        <v>327992</v>
      </c>
      <c r="D310" s="21" t="s">
        <v>547</v>
      </c>
    </row>
    <row r="311" spans="1:4" x14ac:dyDescent="0.25">
      <c r="A311" s="21">
        <v>327993</v>
      </c>
      <c r="B311" s="21" t="s">
        <v>548</v>
      </c>
      <c r="C311" s="21">
        <v>327993</v>
      </c>
      <c r="D311" s="21" t="s">
        <v>548</v>
      </c>
    </row>
    <row r="312" spans="1:4" ht="25.5" x14ac:dyDescent="0.25">
      <c r="A312" s="21">
        <v>327999</v>
      </c>
      <c r="B312" s="21" t="s">
        <v>549</v>
      </c>
      <c r="C312" s="21">
        <v>327999</v>
      </c>
      <c r="D312" s="21" t="s">
        <v>549</v>
      </c>
    </row>
    <row r="313" spans="1:4" ht="25.5" x14ac:dyDescent="0.25">
      <c r="A313" s="21">
        <v>331110</v>
      </c>
      <c r="B313" s="21" t="s">
        <v>550</v>
      </c>
      <c r="C313" s="21">
        <v>331110</v>
      </c>
      <c r="D313" s="21" t="s">
        <v>550</v>
      </c>
    </row>
    <row r="314" spans="1:4" ht="25.5" x14ac:dyDescent="0.25">
      <c r="A314" s="21">
        <v>331210</v>
      </c>
      <c r="B314" s="21" t="s">
        <v>551</v>
      </c>
      <c r="C314" s="21">
        <v>331210</v>
      </c>
      <c r="D314" s="21" t="s">
        <v>551</v>
      </c>
    </row>
    <row r="315" spans="1:4" x14ac:dyDescent="0.25">
      <c r="A315" s="21">
        <v>331221</v>
      </c>
      <c r="B315" s="21" t="s">
        <v>552</v>
      </c>
      <c r="C315" s="21">
        <v>331221</v>
      </c>
      <c r="D315" s="21" t="s">
        <v>552</v>
      </c>
    </row>
    <row r="316" spans="1:4" x14ac:dyDescent="0.25">
      <c r="A316" s="21">
        <v>331222</v>
      </c>
      <c r="B316" s="21" t="s">
        <v>553</v>
      </c>
      <c r="C316" s="21">
        <v>331222</v>
      </c>
      <c r="D316" s="21" t="s">
        <v>553</v>
      </c>
    </row>
    <row r="317" spans="1:4" ht="25.5" x14ac:dyDescent="0.25">
      <c r="A317" s="21">
        <v>331313</v>
      </c>
      <c r="B317" s="21" t="s">
        <v>554</v>
      </c>
      <c r="C317" s="21">
        <v>331313</v>
      </c>
      <c r="D317" s="21" t="s">
        <v>554</v>
      </c>
    </row>
    <row r="318" spans="1:4" ht="25.5" x14ac:dyDescent="0.25">
      <c r="A318" s="21">
        <v>331314</v>
      </c>
      <c r="B318" s="21" t="s">
        <v>555</v>
      </c>
      <c r="C318" s="21">
        <v>331314</v>
      </c>
      <c r="D318" s="21" t="s">
        <v>555</v>
      </c>
    </row>
    <row r="319" spans="1:4" ht="25.5" x14ac:dyDescent="0.25">
      <c r="A319" s="21">
        <v>331315</v>
      </c>
      <c r="B319" s="21" t="s">
        <v>556</v>
      </c>
      <c r="C319" s="21">
        <v>331315</v>
      </c>
      <c r="D319" s="21" t="s">
        <v>556</v>
      </c>
    </row>
    <row r="320" spans="1:4" ht="25.5" x14ac:dyDescent="0.25">
      <c r="A320" s="21">
        <v>331318</v>
      </c>
      <c r="B320" s="21" t="s">
        <v>557</v>
      </c>
      <c r="C320" s="21">
        <v>331318</v>
      </c>
      <c r="D320" s="21" t="s">
        <v>557</v>
      </c>
    </row>
    <row r="321" spans="1:4" ht="25.5" x14ac:dyDescent="0.25">
      <c r="A321" s="21">
        <v>331410</v>
      </c>
      <c r="B321" s="21" t="s">
        <v>558</v>
      </c>
      <c r="C321" s="21">
        <v>331410</v>
      </c>
      <c r="D321" s="21" t="s">
        <v>558</v>
      </c>
    </row>
    <row r="322" spans="1:4" ht="25.5" x14ac:dyDescent="0.25">
      <c r="A322" s="21">
        <v>331420</v>
      </c>
      <c r="B322" s="21" t="s">
        <v>559</v>
      </c>
      <c r="C322" s="21">
        <v>331420</v>
      </c>
      <c r="D322" s="21" t="s">
        <v>559</v>
      </c>
    </row>
    <row r="323" spans="1:4" ht="38.25" x14ac:dyDescent="0.25">
      <c r="A323" s="21">
        <v>331491</v>
      </c>
      <c r="B323" s="21" t="s">
        <v>560</v>
      </c>
      <c r="C323" s="21">
        <v>331491</v>
      </c>
      <c r="D323" s="21" t="s">
        <v>560</v>
      </c>
    </row>
    <row r="324" spans="1:4" ht="38.25" x14ac:dyDescent="0.25">
      <c r="A324" s="21">
        <v>331492</v>
      </c>
      <c r="B324" s="21" t="s">
        <v>561</v>
      </c>
      <c r="C324" s="21">
        <v>331492</v>
      </c>
      <c r="D324" s="21" t="s">
        <v>561</v>
      </c>
    </row>
    <row r="325" spans="1:4" x14ac:dyDescent="0.25">
      <c r="A325" s="21">
        <v>331511</v>
      </c>
      <c r="B325" s="21" t="s">
        <v>562</v>
      </c>
      <c r="C325" s="21">
        <v>331511</v>
      </c>
      <c r="D325" s="21" t="s">
        <v>562</v>
      </c>
    </row>
    <row r="326" spans="1:4" x14ac:dyDescent="0.25">
      <c r="A326" s="21">
        <v>331512</v>
      </c>
      <c r="B326" s="21" t="s">
        <v>563</v>
      </c>
      <c r="C326" s="21">
        <v>331512</v>
      </c>
      <c r="D326" s="21" t="s">
        <v>563</v>
      </c>
    </row>
    <row r="327" spans="1:4" x14ac:dyDescent="0.25">
      <c r="A327" s="21">
        <v>331513</v>
      </c>
      <c r="B327" s="21" t="s">
        <v>564</v>
      </c>
      <c r="C327" s="21">
        <v>331513</v>
      </c>
      <c r="D327" s="21" t="s">
        <v>564</v>
      </c>
    </row>
    <row r="328" spans="1:4" x14ac:dyDescent="0.25">
      <c r="A328" s="21">
        <v>331523</v>
      </c>
      <c r="B328" s="21" t="s">
        <v>565</v>
      </c>
      <c r="C328" s="21">
        <v>331523</v>
      </c>
      <c r="D328" s="21" t="s">
        <v>565</v>
      </c>
    </row>
    <row r="329" spans="1:4" ht="25.5" x14ac:dyDescent="0.25">
      <c r="A329" s="21">
        <v>331524</v>
      </c>
      <c r="B329" s="21" t="s">
        <v>566</v>
      </c>
      <c r="C329" s="21">
        <v>331524</v>
      </c>
      <c r="D329" s="21" t="s">
        <v>566</v>
      </c>
    </row>
    <row r="330" spans="1:4" ht="25.5" x14ac:dyDescent="0.25">
      <c r="A330" s="21">
        <v>331529</v>
      </c>
      <c r="B330" s="21" t="s">
        <v>567</v>
      </c>
      <c r="C330" s="21">
        <v>331529</v>
      </c>
      <c r="D330" s="21" t="s">
        <v>567</v>
      </c>
    </row>
    <row r="331" spans="1:4" x14ac:dyDescent="0.25">
      <c r="A331" s="21">
        <v>332111</v>
      </c>
      <c r="B331" s="21" t="s">
        <v>568</v>
      </c>
      <c r="C331" s="21">
        <v>332111</v>
      </c>
      <c r="D331" s="21" t="s">
        <v>568</v>
      </c>
    </row>
    <row r="332" spans="1:4" x14ac:dyDescent="0.25">
      <c r="A332" s="21">
        <v>332112</v>
      </c>
      <c r="B332" s="21" t="s">
        <v>569</v>
      </c>
      <c r="C332" s="21">
        <v>332112</v>
      </c>
      <c r="D332" s="21" t="s">
        <v>569</v>
      </c>
    </row>
    <row r="333" spans="1:4" x14ac:dyDescent="0.25">
      <c r="A333" s="21">
        <v>332114</v>
      </c>
      <c r="B333" s="21" t="s">
        <v>570</v>
      </c>
      <c r="C333" s="21">
        <v>332114</v>
      </c>
      <c r="D333" s="21" t="s">
        <v>570</v>
      </c>
    </row>
    <row r="334" spans="1:4" x14ac:dyDescent="0.25">
      <c r="A334" s="21">
        <v>332117</v>
      </c>
      <c r="B334" s="21" t="s">
        <v>571</v>
      </c>
      <c r="C334" s="21">
        <v>332117</v>
      </c>
      <c r="D334" s="21" t="s">
        <v>571</v>
      </c>
    </row>
    <row r="335" spans="1:4" ht="25.5" x14ac:dyDescent="0.25">
      <c r="A335" s="21">
        <v>332119</v>
      </c>
      <c r="B335" s="21" t="s">
        <v>572</v>
      </c>
      <c r="C335" s="21">
        <v>332119</v>
      </c>
      <c r="D335" s="21" t="s">
        <v>572</v>
      </c>
    </row>
    <row r="336" spans="1:4" ht="38.25" x14ac:dyDescent="0.25">
      <c r="A336" s="21">
        <v>332215</v>
      </c>
      <c r="B336" s="21" t="s">
        <v>573</v>
      </c>
      <c r="C336" s="21">
        <v>332215</v>
      </c>
      <c r="D336" s="21" t="s">
        <v>573</v>
      </c>
    </row>
    <row r="337" spans="1:4" x14ac:dyDescent="0.25">
      <c r="A337" s="21">
        <v>332216</v>
      </c>
      <c r="B337" s="21" t="s">
        <v>574</v>
      </c>
      <c r="C337" s="21">
        <v>332216</v>
      </c>
      <c r="D337" s="21" t="s">
        <v>574</v>
      </c>
    </row>
    <row r="338" spans="1:4" ht="25.5" x14ac:dyDescent="0.25">
      <c r="A338" s="21">
        <v>332311</v>
      </c>
      <c r="B338" s="21" t="s">
        <v>575</v>
      </c>
      <c r="C338" s="21">
        <v>332311</v>
      </c>
      <c r="D338" s="21" t="s">
        <v>575</v>
      </c>
    </row>
    <row r="339" spans="1:4" ht="25.5" x14ac:dyDescent="0.25">
      <c r="A339" s="21">
        <v>332312</v>
      </c>
      <c r="B339" s="21" t="s">
        <v>576</v>
      </c>
      <c r="C339" s="21">
        <v>332312</v>
      </c>
      <c r="D339" s="21" t="s">
        <v>576</v>
      </c>
    </row>
    <row r="340" spans="1:4" x14ac:dyDescent="0.25">
      <c r="A340" s="21">
        <v>332313</v>
      </c>
      <c r="B340" s="21" t="s">
        <v>577</v>
      </c>
      <c r="C340" s="21">
        <v>332313</v>
      </c>
      <c r="D340" s="21" t="s">
        <v>577</v>
      </c>
    </row>
    <row r="341" spans="1:4" x14ac:dyDescent="0.25">
      <c r="A341" s="21">
        <v>332321</v>
      </c>
      <c r="B341" s="21" t="s">
        <v>578</v>
      </c>
      <c r="C341" s="21">
        <v>332321</v>
      </c>
      <c r="D341" s="21" t="s">
        <v>578</v>
      </c>
    </row>
    <row r="342" spans="1:4" x14ac:dyDescent="0.25">
      <c r="A342" s="21">
        <v>332322</v>
      </c>
      <c r="B342" s="21" t="s">
        <v>579</v>
      </c>
      <c r="C342" s="21">
        <v>332322</v>
      </c>
      <c r="D342" s="21" t="s">
        <v>579</v>
      </c>
    </row>
    <row r="343" spans="1:4" ht="25.5" x14ac:dyDescent="0.25">
      <c r="A343" s="21">
        <v>332323</v>
      </c>
      <c r="B343" s="21" t="s">
        <v>580</v>
      </c>
      <c r="C343" s="21">
        <v>332323</v>
      </c>
      <c r="D343" s="21" t="s">
        <v>580</v>
      </c>
    </row>
    <row r="344" spans="1:4" ht="25.5" x14ac:dyDescent="0.25">
      <c r="A344" s="21">
        <v>332410</v>
      </c>
      <c r="B344" s="21" t="s">
        <v>581</v>
      </c>
      <c r="C344" s="21">
        <v>332410</v>
      </c>
      <c r="D344" s="21" t="s">
        <v>581</v>
      </c>
    </row>
    <row r="345" spans="1:4" ht="25.5" x14ac:dyDescent="0.25">
      <c r="A345" s="21">
        <v>332420</v>
      </c>
      <c r="B345" s="21" t="s">
        <v>582</v>
      </c>
      <c r="C345" s="21">
        <v>332420</v>
      </c>
      <c r="D345" s="21" t="s">
        <v>582</v>
      </c>
    </row>
    <row r="346" spans="1:4" x14ac:dyDescent="0.25">
      <c r="A346" s="21">
        <v>332431</v>
      </c>
      <c r="B346" s="21" t="s">
        <v>583</v>
      </c>
      <c r="C346" s="21">
        <v>332431</v>
      </c>
      <c r="D346" s="21" t="s">
        <v>583</v>
      </c>
    </row>
    <row r="347" spans="1:4" x14ac:dyDescent="0.25">
      <c r="A347" s="21">
        <v>332439</v>
      </c>
      <c r="B347" s="21" t="s">
        <v>584</v>
      </c>
      <c r="C347" s="21">
        <v>332439</v>
      </c>
      <c r="D347" s="21" t="s">
        <v>584</v>
      </c>
    </row>
    <row r="348" spans="1:4" x14ac:dyDescent="0.25">
      <c r="A348" s="21">
        <v>332510</v>
      </c>
      <c r="B348" s="21" t="s">
        <v>585</v>
      </c>
      <c r="C348" s="21">
        <v>332510</v>
      </c>
      <c r="D348" s="21" t="s">
        <v>585</v>
      </c>
    </row>
    <row r="349" spans="1:4" x14ac:dyDescent="0.25">
      <c r="A349" s="21">
        <v>332613</v>
      </c>
      <c r="B349" s="21" t="s">
        <v>586</v>
      </c>
      <c r="C349" s="21">
        <v>332613</v>
      </c>
      <c r="D349" s="21" t="s">
        <v>586</v>
      </c>
    </row>
    <row r="350" spans="1:4" ht="25.5" x14ac:dyDescent="0.25">
      <c r="A350" s="21">
        <v>332618</v>
      </c>
      <c r="B350" s="21" t="s">
        <v>587</v>
      </c>
      <c r="C350" s="21">
        <v>332618</v>
      </c>
      <c r="D350" s="21" t="s">
        <v>587</v>
      </c>
    </row>
    <row r="351" spans="1:4" x14ac:dyDescent="0.25">
      <c r="A351" s="21">
        <v>332710</v>
      </c>
      <c r="B351" s="21" t="s">
        <v>588</v>
      </c>
      <c r="C351" s="21">
        <v>332710</v>
      </c>
      <c r="D351" s="21" t="s">
        <v>588</v>
      </c>
    </row>
    <row r="352" spans="1:4" x14ac:dyDescent="0.25">
      <c r="A352" s="21">
        <v>332721</v>
      </c>
      <c r="B352" s="21" t="s">
        <v>589</v>
      </c>
      <c r="C352" s="21">
        <v>332721</v>
      </c>
      <c r="D352" s="21" t="s">
        <v>589</v>
      </c>
    </row>
    <row r="353" spans="1:4" ht="25.5" x14ac:dyDescent="0.25">
      <c r="A353" s="21">
        <v>332722</v>
      </c>
      <c r="B353" s="21" t="s">
        <v>590</v>
      </c>
      <c r="C353" s="21">
        <v>332722</v>
      </c>
      <c r="D353" s="21" t="s">
        <v>590</v>
      </c>
    </row>
    <row r="354" spans="1:4" x14ac:dyDescent="0.25">
      <c r="A354" s="21">
        <v>332811</v>
      </c>
      <c r="B354" s="21" t="s">
        <v>591</v>
      </c>
      <c r="C354" s="21">
        <v>332811</v>
      </c>
      <c r="D354" s="21" t="s">
        <v>591</v>
      </c>
    </row>
    <row r="355" spans="1:4" ht="38.25" x14ac:dyDescent="0.25">
      <c r="A355" s="21">
        <v>332812</v>
      </c>
      <c r="B355" s="21" t="s">
        <v>592</v>
      </c>
      <c r="C355" s="21">
        <v>332812</v>
      </c>
      <c r="D355" s="21" t="s">
        <v>592</v>
      </c>
    </row>
    <row r="356" spans="1:4" ht="25.5" x14ac:dyDescent="0.25">
      <c r="A356" s="21">
        <v>332813</v>
      </c>
      <c r="B356" s="21" t="s">
        <v>593</v>
      </c>
      <c r="C356" s="21">
        <v>332813</v>
      </c>
      <c r="D356" s="21" t="s">
        <v>593</v>
      </c>
    </row>
    <row r="357" spans="1:4" x14ac:dyDescent="0.25">
      <c r="A357" s="21">
        <v>332911</v>
      </c>
      <c r="B357" s="21" t="s">
        <v>594</v>
      </c>
      <c r="C357" s="21">
        <v>332911</v>
      </c>
      <c r="D357" s="21" t="s">
        <v>594</v>
      </c>
    </row>
    <row r="358" spans="1:4" ht="25.5" x14ac:dyDescent="0.25">
      <c r="A358" s="21">
        <v>332912</v>
      </c>
      <c r="B358" s="21" t="s">
        <v>595</v>
      </c>
      <c r="C358" s="21">
        <v>332912</v>
      </c>
      <c r="D358" s="21" t="s">
        <v>595</v>
      </c>
    </row>
    <row r="359" spans="1:4" ht="25.5" x14ac:dyDescent="0.25">
      <c r="A359" s="21">
        <v>332913</v>
      </c>
      <c r="B359" s="21" t="s">
        <v>596</v>
      </c>
      <c r="C359" s="21">
        <v>332913</v>
      </c>
      <c r="D359" s="21" t="s">
        <v>596</v>
      </c>
    </row>
    <row r="360" spans="1:4" ht="25.5" x14ac:dyDescent="0.25">
      <c r="A360" s="21">
        <v>332919</v>
      </c>
      <c r="B360" s="21" t="s">
        <v>597</v>
      </c>
      <c r="C360" s="21">
        <v>332919</v>
      </c>
      <c r="D360" s="21" t="s">
        <v>597</v>
      </c>
    </row>
    <row r="361" spans="1:4" x14ac:dyDescent="0.25">
      <c r="A361" s="21">
        <v>332991</v>
      </c>
      <c r="B361" s="21" t="s">
        <v>598</v>
      </c>
      <c r="C361" s="21">
        <v>332991</v>
      </c>
      <c r="D361" s="21" t="s">
        <v>598</v>
      </c>
    </row>
    <row r="362" spans="1:4" x14ac:dyDescent="0.25">
      <c r="A362" s="21">
        <v>332992</v>
      </c>
      <c r="B362" s="21" t="s">
        <v>599</v>
      </c>
      <c r="C362" s="21">
        <v>332992</v>
      </c>
      <c r="D362" s="21" t="s">
        <v>599</v>
      </c>
    </row>
    <row r="363" spans="1:4" ht="25.5" x14ac:dyDescent="0.25">
      <c r="A363" s="21">
        <v>332993</v>
      </c>
      <c r="B363" s="21" t="s">
        <v>600</v>
      </c>
      <c r="C363" s="21">
        <v>332993</v>
      </c>
      <c r="D363" s="21" t="s">
        <v>600</v>
      </c>
    </row>
    <row r="364" spans="1:4" ht="25.5" x14ac:dyDescent="0.25">
      <c r="A364" s="21">
        <v>332994</v>
      </c>
      <c r="B364" s="21" t="s">
        <v>601</v>
      </c>
      <c r="C364" s="21">
        <v>332994</v>
      </c>
      <c r="D364" s="21" t="s">
        <v>601</v>
      </c>
    </row>
    <row r="365" spans="1:4" ht="25.5" x14ac:dyDescent="0.25">
      <c r="A365" s="21">
        <v>332996</v>
      </c>
      <c r="B365" s="21" t="s">
        <v>602</v>
      </c>
      <c r="C365" s="21">
        <v>332996</v>
      </c>
      <c r="D365" s="21" t="s">
        <v>602</v>
      </c>
    </row>
    <row r="366" spans="1:4" ht="25.5" x14ac:dyDescent="0.25">
      <c r="A366" s="21">
        <v>332999</v>
      </c>
      <c r="B366" s="21" t="s">
        <v>603</v>
      </c>
      <c r="C366" s="21">
        <v>332999</v>
      </c>
      <c r="D366" s="21" t="s">
        <v>603</v>
      </c>
    </row>
    <row r="367" spans="1:4" ht="25.5" x14ac:dyDescent="0.25">
      <c r="A367" s="21">
        <v>333111</v>
      </c>
      <c r="B367" s="21" t="s">
        <v>604</v>
      </c>
      <c r="C367" s="21">
        <v>333111</v>
      </c>
      <c r="D367" s="21" t="s">
        <v>604</v>
      </c>
    </row>
    <row r="368" spans="1:4" ht="38.25" x14ac:dyDescent="0.25">
      <c r="A368" s="21">
        <v>333112</v>
      </c>
      <c r="B368" s="21" t="s">
        <v>605</v>
      </c>
      <c r="C368" s="21">
        <v>333112</v>
      </c>
      <c r="D368" s="21" t="s">
        <v>605</v>
      </c>
    </row>
    <row r="369" spans="1:4" x14ac:dyDescent="0.25">
      <c r="A369" s="21">
        <v>333120</v>
      </c>
      <c r="B369" s="21" t="s">
        <v>606</v>
      </c>
      <c r="C369" s="21">
        <v>333120</v>
      </c>
      <c r="D369" s="21" t="s">
        <v>606</v>
      </c>
    </row>
    <row r="370" spans="1:4" ht="25.5" x14ac:dyDescent="0.25">
      <c r="A370" s="21">
        <v>333131</v>
      </c>
      <c r="B370" s="21" t="s">
        <v>607</v>
      </c>
      <c r="C370" s="21">
        <v>333131</v>
      </c>
      <c r="D370" s="21" t="s">
        <v>607</v>
      </c>
    </row>
    <row r="371" spans="1:4" ht="25.5" x14ac:dyDescent="0.25">
      <c r="A371" s="21">
        <v>333132</v>
      </c>
      <c r="B371" s="21" t="s">
        <v>608</v>
      </c>
      <c r="C371" s="21">
        <v>333132</v>
      </c>
      <c r="D371" s="21" t="s">
        <v>608</v>
      </c>
    </row>
    <row r="372" spans="1:4" x14ac:dyDescent="0.25">
      <c r="A372" s="21">
        <v>333241</v>
      </c>
      <c r="B372" s="21" t="s">
        <v>609</v>
      </c>
      <c r="C372" s="21">
        <v>333241</v>
      </c>
      <c r="D372" s="21" t="s">
        <v>609</v>
      </c>
    </row>
    <row r="373" spans="1:4" ht="25.5" x14ac:dyDescent="0.25">
      <c r="A373" s="21">
        <v>333242</v>
      </c>
      <c r="B373" s="21" t="s">
        <v>610</v>
      </c>
      <c r="C373" s="21">
        <v>333242</v>
      </c>
      <c r="D373" s="21" t="s">
        <v>610</v>
      </c>
    </row>
    <row r="374" spans="1:4" ht="25.5" x14ac:dyDescent="0.25">
      <c r="A374" s="21">
        <v>333243</v>
      </c>
      <c r="B374" s="21" t="s">
        <v>611</v>
      </c>
      <c r="C374" s="21">
        <v>333243</v>
      </c>
      <c r="D374" s="21" t="s">
        <v>611</v>
      </c>
    </row>
    <row r="375" spans="1:4" ht="25.5" x14ac:dyDescent="0.25">
      <c r="A375" s="21">
        <v>333244</v>
      </c>
      <c r="B375" s="21" t="s">
        <v>612</v>
      </c>
      <c r="C375" s="21">
        <v>333244</v>
      </c>
      <c r="D375" s="21" t="s">
        <v>612</v>
      </c>
    </row>
    <row r="376" spans="1:4" ht="25.5" x14ac:dyDescent="0.25">
      <c r="A376" s="21">
        <v>333249</v>
      </c>
      <c r="B376" s="21" t="s">
        <v>613</v>
      </c>
      <c r="C376" s="21">
        <v>333249</v>
      </c>
      <c r="D376" s="21" t="s">
        <v>613</v>
      </c>
    </row>
    <row r="377" spans="1:4" ht="25.5" x14ac:dyDescent="0.25">
      <c r="A377" s="21">
        <v>333314</v>
      </c>
      <c r="B377" s="21" t="s">
        <v>614</v>
      </c>
      <c r="C377" s="21">
        <v>333314</v>
      </c>
      <c r="D377" s="21" t="s">
        <v>614</v>
      </c>
    </row>
    <row r="378" spans="1:4" ht="25.5" x14ac:dyDescent="0.25">
      <c r="A378" s="21">
        <v>333316</v>
      </c>
      <c r="B378" s="21" t="s">
        <v>615</v>
      </c>
      <c r="C378" s="21">
        <v>333316</v>
      </c>
      <c r="D378" s="21" t="s">
        <v>615</v>
      </c>
    </row>
    <row r="379" spans="1:4" ht="25.5" x14ac:dyDescent="0.25">
      <c r="A379" s="21">
        <v>333318</v>
      </c>
      <c r="B379" s="21" t="s">
        <v>616</v>
      </c>
      <c r="C379" s="21">
        <v>333318</v>
      </c>
      <c r="D379" s="21" t="s">
        <v>616</v>
      </c>
    </row>
    <row r="380" spans="1:4" ht="38.25" x14ac:dyDescent="0.25">
      <c r="A380" s="21">
        <v>333413</v>
      </c>
      <c r="B380" s="21" t="s">
        <v>617</v>
      </c>
      <c r="C380" s="21">
        <v>333413</v>
      </c>
      <c r="D380" s="21" t="s">
        <v>617</v>
      </c>
    </row>
    <row r="381" spans="1:4" ht="25.5" x14ac:dyDescent="0.25">
      <c r="A381" s="21">
        <v>333414</v>
      </c>
      <c r="B381" s="21" t="s">
        <v>618</v>
      </c>
      <c r="C381" s="21">
        <v>333414</v>
      </c>
      <c r="D381" s="21" t="s">
        <v>618</v>
      </c>
    </row>
    <row r="382" spans="1:4" ht="51" x14ac:dyDescent="0.25">
      <c r="A382" s="21">
        <v>333415</v>
      </c>
      <c r="B382" s="21" t="s">
        <v>619</v>
      </c>
      <c r="C382" s="21">
        <v>333415</v>
      </c>
      <c r="D382" s="21" t="s">
        <v>619</v>
      </c>
    </row>
    <row r="383" spans="1:4" x14ac:dyDescent="0.25">
      <c r="A383" s="21">
        <v>333511</v>
      </c>
      <c r="B383" s="21" t="s">
        <v>620</v>
      </c>
      <c r="C383" s="21">
        <v>333511</v>
      </c>
      <c r="D383" s="21" t="s">
        <v>620</v>
      </c>
    </row>
    <row r="384" spans="1:4" ht="25.5" x14ac:dyDescent="0.25">
      <c r="A384" s="21">
        <v>333514</v>
      </c>
      <c r="B384" s="21" t="s">
        <v>621</v>
      </c>
      <c r="C384" s="21">
        <v>333514</v>
      </c>
      <c r="D384" s="21" t="s">
        <v>621</v>
      </c>
    </row>
    <row r="385" spans="1:4" ht="25.5" x14ac:dyDescent="0.25">
      <c r="A385" s="21">
        <v>333515</v>
      </c>
      <c r="B385" s="21" t="s">
        <v>622</v>
      </c>
      <c r="C385" s="21">
        <v>333515</v>
      </c>
      <c r="D385" s="21" t="s">
        <v>622</v>
      </c>
    </row>
    <row r="386" spans="1:4" x14ac:dyDescent="0.25">
      <c r="A386" s="21">
        <v>333517</v>
      </c>
      <c r="B386" s="21" t="s">
        <v>623</v>
      </c>
      <c r="C386" s="21">
        <v>333517</v>
      </c>
      <c r="D386" s="21" t="s">
        <v>623</v>
      </c>
    </row>
    <row r="387" spans="1:4" ht="25.5" x14ac:dyDescent="0.25">
      <c r="A387" s="21">
        <v>333519</v>
      </c>
      <c r="B387" s="21" t="s">
        <v>624</v>
      </c>
      <c r="C387" s="21">
        <v>333519</v>
      </c>
      <c r="D387" s="21" t="s">
        <v>624</v>
      </c>
    </row>
    <row r="388" spans="1:4" ht="25.5" x14ac:dyDescent="0.25">
      <c r="A388" s="21">
        <v>333611</v>
      </c>
      <c r="B388" s="21" t="s">
        <v>625</v>
      </c>
      <c r="C388" s="21">
        <v>333611</v>
      </c>
      <c r="D388" s="21" t="s">
        <v>625</v>
      </c>
    </row>
    <row r="389" spans="1:4" ht="25.5" x14ac:dyDescent="0.25">
      <c r="A389" s="21">
        <v>333612</v>
      </c>
      <c r="B389" s="21" t="s">
        <v>626</v>
      </c>
      <c r="C389" s="21">
        <v>333612</v>
      </c>
      <c r="D389" s="21" t="s">
        <v>626</v>
      </c>
    </row>
    <row r="390" spans="1:4" ht="25.5" x14ac:dyDescent="0.25">
      <c r="A390" s="21">
        <v>333613</v>
      </c>
      <c r="B390" s="21" t="s">
        <v>627</v>
      </c>
      <c r="C390" s="21">
        <v>333613</v>
      </c>
      <c r="D390" s="21" t="s">
        <v>627</v>
      </c>
    </row>
    <row r="391" spans="1:4" x14ac:dyDescent="0.25">
      <c r="A391" s="21">
        <v>333618</v>
      </c>
      <c r="B391" s="21" t="s">
        <v>628</v>
      </c>
      <c r="C391" s="21">
        <v>333618</v>
      </c>
      <c r="D391" s="21" t="s">
        <v>628</v>
      </c>
    </row>
    <row r="392" spans="1:4" ht="25.5" x14ac:dyDescent="0.25">
      <c r="A392" s="21">
        <v>333911</v>
      </c>
      <c r="B392" s="21" t="s">
        <v>629</v>
      </c>
      <c r="C392" s="23">
        <v>333914</v>
      </c>
      <c r="D392" s="21" t="s">
        <v>630</v>
      </c>
    </row>
    <row r="393" spans="1:4" x14ac:dyDescent="0.25">
      <c r="A393" s="21">
        <v>333912</v>
      </c>
      <c r="B393" s="21" t="s">
        <v>631</v>
      </c>
      <c r="C393" s="21">
        <v>333912</v>
      </c>
      <c r="D393" s="21" t="s">
        <v>631</v>
      </c>
    </row>
    <row r="394" spans="1:4" ht="25.5" x14ac:dyDescent="0.25">
      <c r="A394" s="21">
        <v>333913</v>
      </c>
      <c r="B394" s="21" t="s">
        <v>632</v>
      </c>
      <c r="C394" s="23">
        <v>333914</v>
      </c>
      <c r="D394" s="21" t="s">
        <v>630</v>
      </c>
    </row>
    <row r="395" spans="1:4" ht="25.5" x14ac:dyDescent="0.25">
      <c r="A395" s="21">
        <v>333921</v>
      </c>
      <c r="B395" s="21" t="s">
        <v>633</v>
      </c>
      <c r="C395" s="21">
        <v>333921</v>
      </c>
      <c r="D395" s="21" t="s">
        <v>633</v>
      </c>
    </row>
    <row r="396" spans="1:4" ht="25.5" x14ac:dyDescent="0.25">
      <c r="A396" s="21">
        <v>333922</v>
      </c>
      <c r="B396" s="21" t="s">
        <v>634</v>
      </c>
      <c r="C396" s="21">
        <v>333922</v>
      </c>
      <c r="D396" s="21" t="s">
        <v>634</v>
      </c>
    </row>
    <row r="397" spans="1:4" ht="25.5" x14ac:dyDescent="0.25">
      <c r="A397" s="21">
        <v>333923</v>
      </c>
      <c r="B397" s="21" t="s">
        <v>635</v>
      </c>
      <c r="C397" s="21">
        <v>333923</v>
      </c>
      <c r="D397" s="21" t="s">
        <v>635</v>
      </c>
    </row>
    <row r="398" spans="1:4" ht="25.5" x14ac:dyDescent="0.25">
      <c r="A398" s="21">
        <v>333924</v>
      </c>
      <c r="B398" s="21" t="s">
        <v>636</v>
      </c>
      <c r="C398" s="21">
        <v>333924</v>
      </c>
      <c r="D398" s="21" t="s">
        <v>636</v>
      </c>
    </row>
    <row r="399" spans="1:4" x14ac:dyDescent="0.25">
      <c r="A399" s="21">
        <v>333991</v>
      </c>
      <c r="B399" s="21" t="s">
        <v>637</v>
      </c>
      <c r="C399" s="21">
        <v>333991</v>
      </c>
      <c r="D399" s="21" t="s">
        <v>637</v>
      </c>
    </row>
    <row r="400" spans="1:4" ht="25.5" x14ac:dyDescent="0.25">
      <c r="A400" s="21">
        <v>333992</v>
      </c>
      <c r="B400" s="21" t="s">
        <v>638</v>
      </c>
      <c r="C400" s="21">
        <v>333992</v>
      </c>
      <c r="D400" s="21" t="s">
        <v>638</v>
      </c>
    </row>
    <row r="401" spans="1:4" x14ac:dyDescent="0.25">
      <c r="A401" s="21">
        <v>333993</v>
      </c>
      <c r="B401" s="21" t="s">
        <v>639</v>
      </c>
      <c r="C401" s="21">
        <v>333993</v>
      </c>
      <c r="D401" s="21" t="s">
        <v>639</v>
      </c>
    </row>
    <row r="402" spans="1:4" ht="25.5" x14ac:dyDescent="0.25">
      <c r="A402" s="21">
        <v>333994</v>
      </c>
      <c r="B402" s="21" t="s">
        <v>640</v>
      </c>
      <c r="C402" s="21">
        <v>333994</v>
      </c>
      <c r="D402" s="21" t="s">
        <v>640</v>
      </c>
    </row>
    <row r="403" spans="1:4" ht="25.5" x14ac:dyDescent="0.25">
      <c r="A403" s="21">
        <v>333995</v>
      </c>
      <c r="B403" s="21" t="s">
        <v>641</v>
      </c>
      <c r="C403" s="21">
        <v>333995</v>
      </c>
      <c r="D403" s="21" t="s">
        <v>641</v>
      </c>
    </row>
    <row r="404" spans="1:4" ht="25.5" x14ac:dyDescent="0.25">
      <c r="A404" s="21">
        <v>333996</v>
      </c>
      <c r="B404" s="21" t="s">
        <v>642</v>
      </c>
      <c r="C404" s="21">
        <v>333996</v>
      </c>
      <c r="D404" s="21" t="s">
        <v>642</v>
      </c>
    </row>
    <row r="405" spans="1:4" x14ac:dyDescent="0.25">
      <c r="A405" s="21">
        <v>333997</v>
      </c>
      <c r="B405" s="21" t="s">
        <v>643</v>
      </c>
      <c r="C405" s="21">
        <v>333997</v>
      </c>
      <c r="D405" s="21" t="s">
        <v>643</v>
      </c>
    </row>
    <row r="406" spans="1:4" ht="25.5" x14ac:dyDescent="0.25">
      <c r="A406" s="21">
        <v>333999</v>
      </c>
      <c r="B406" s="21" t="s">
        <v>644</v>
      </c>
      <c r="C406" s="21">
        <v>333999</v>
      </c>
      <c r="D406" s="21" t="s">
        <v>644</v>
      </c>
    </row>
    <row r="407" spans="1:4" x14ac:dyDescent="0.25">
      <c r="A407" s="21">
        <v>334111</v>
      </c>
      <c r="B407" s="21" t="s">
        <v>645</v>
      </c>
      <c r="C407" s="21">
        <v>334111</v>
      </c>
      <c r="D407" s="21" t="s">
        <v>645</v>
      </c>
    </row>
    <row r="408" spans="1:4" x14ac:dyDescent="0.25">
      <c r="A408" s="21">
        <v>334112</v>
      </c>
      <c r="B408" s="21" t="s">
        <v>646</v>
      </c>
      <c r="C408" s="21">
        <v>334112</v>
      </c>
      <c r="D408" s="21" t="s">
        <v>646</v>
      </c>
    </row>
    <row r="409" spans="1:4" ht="25.5" x14ac:dyDescent="0.25">
      <c r="A409" s="21">
        <v>334118</v>
      </c>
      <c r="B409" s="21" t="s">
        <v>647</v>
      </c>
      <c r="C409" s="21">
        <v>334118</v>
      </c>
      <c r="D409" s="21" t="s">
        <v>647</v>
      </c>
    </row>
    <row r="410" spans="1:4" x14ac:dyDescent="0.25">
      <c r="A410" s="21">
        <v>334210</v>
      </c>
      <c r="B410" s="21" t="s">
        <v>648</v>
      </c>
      <c r="C410" s="21">
        <v>334210</v>
      </c>
      <c r="D410" s="21" t="s">
        <v>648</v>
      </c>
    </row>
    <row r="411" spans="1:4" ht="38.25" x14ac:dyDescent="0.25">
      <c r="A411" s="21">
        <v>334220</v>
      </c>
      <c r="B411" s="21" t="s">
        <v>649</v>
      </c>
      <c r="C411" s="21">
        <v>334220</v>
      </c>
      <c r="D411" s="21" t="s">
        <v>649</v>
      </c>
    </row>
    <row r="412" spans="1:4" ht="25.5" x14ac:dyDescent="0.25">
      <c r="A412" s="21">
        <v>334290</v>
      </c>
      <c r="B412" s="21" t="s">
        <v>650</v>
      </c>
      <c r="C412" s="21">
        <v>334290</v>
      </c>
      <c r="D412" s="21" t="s">
        <v>650</v>
      </c>
    </row>
    <row r="413" spans="1:4" ht="25.5" x14ac:dyDescent="0.25">
      <c r="A413" s="21">
        <v>334310</v>
      </c>
      <c r="B413" s="21" t="s">
        <v>651</v>
      </c>
      <c r="C413" s="21">
        <v>334310</v>
      </c>
      <c r="D413" s="21" t="s">
        <v>651</v>
      </c>
    </row>
    <row r="414" spans="1:4" ht="25.5" x14ac:dyDescent="0.25">
      <c r="A414" s="21">
        <v>334412</v>
      </c>
      <c r="B414" s="21" t="s">
        <v>652</v>
      </c>
      <c r="C414" s="21">
        <v>334412</v>
      </c>
      <c r="D414" s="21" t="s">
        <v>652</v>
      </c>
    </row>
    <row r="415" spans="1:4" ht="25.5" x14ac:dyDescent="0.25">
      <c r="A415" s="21">
        <v>334413</v>
      </c>
      <c r="B415" s="21" t="s">
        <v>653</v>
      </c>
      <c r="C415" s="21">
        <v>334413</v>
      </c>
      <c r="D415" s="21" t="s">
        <v>653</v>
      </c>
    </row>
    <row r="416" spans="1:4" ht="25.5" x14ac:dyDescent="0.25">
      <c r="A416" s="21">
        <v>334416</v>
      </c>
      <c r="B416" s="21" t="s">
        <v>654</v>
      </c>
      <c r="C416" s="21">
        <v>334416</v>
      </c>
      <c r="D416" s="21" t="s">
        <v>654</v>
      </c>
    </row>
    <row r="417" spans="1:4" x14ac:dyDescent="0.25">
      <c r="A417" s="21">
        <v>334417</v>
      </c>
      <c r="B417" s="21" t="s">
        <v>655</v>
      </c>
      <c r="C417" s="21">
        <v>334417</v>
      </c>
      <c r="D417" s="21" t="s">
        <v>655</v>
      </c>
    </row>
    <row r="418" spans="1:4" ht="25.5" x14ac:dyDescent="0.25">
      <c r="A418" s="21">
        <v>334418</v>
      </c>
      <c r="B418" s="21" t="s">
        <v>656</v>
      </c>
      <c r="C418" s="21">
        <v>334418</v>
      </c>
      <c r="D418" s="21" t="s">
        <v>656</v>
      </c>
    </row>
    <row r="419" spans="1:4" ht="25.5" x14ac:dyDescent="0.25">
      <c r="A419" s="21">
        <v>334419</v>
      </c>
      <c r="B419" s="21" t="s">
        <v>657</v>
      </c>
      <c r="C419" s="21">
        <v>334419</v>
      </c>
      <c r="D419" s="21" t="s">
        <v>657</v>
      </c>
    </row>
    <row r="420" spans="1:4" ht="25.5" x14ac:dyDescent="0.25">
      <c r="A420" s="21">
        <v>334510</v>
      </c>
      <c r="B420" s="21" t="s">
        <v>658</v>
      </c>
      <c r="C420" s="21">
        <v>334510</v>
      </c>
      <c r="D420" s="21" t="s">
        <v>658</v>
      </c>
    </row>
    <row r="421" spans="1:4" ht="38.25" x14ac:dyDescent="0.25">
      <c r="A421" s="21">
        <v>334511</v>
      </c>
      <c r="B421" s="21" t="s">
        <v>659</v>
      </c>
      <c r="C421" s="21">
        <v>334511</v>
      </c>
      <c r="D421" s="21" t="s">
        <v>659</v>
      </c>
    </row>
    <row r="422" spans="1:4" ht="38.25" x14ac:dyDescent="0.25">
      <c r="A422" s="21">
        <v>334512</v>
      </c>
      <c r="B422" s="21" t="s">
        <v>660</v>
      </c>
      <c r="C422" s="21">
        <v>334512</v>
      </c>
      <c r="D422" s="21" t="s">
        <v>660</v>
      </c>
    </row>
    <row r="423" spans="1:4" ht="51" x14ac:dyDescent="0.25">
      <c r="A423" s="21">
        <v>334513</v>
      </c>
      <c r="B423" s="21" t="s">
        <v>661</v>
      </c>
      <c r="C423" s="21">
        <v>334513</v>
      </c>
      <c r="D423" s="21" t="s">
        <v>661</v>
      </c>
    </row>
    <row r="424" spans="1:4" ht="25.5" x14ac:dyDescent="0.25">
      <c r="A424" s="21">
        <v>334514</v>
      </c>
      <c r="B424" s="21" t="s">
        <v>662</v>
      </c>
      <c r="C424" s="21">
        <v>334514</v>
      </c>
      <c r="D424" s="21" t="s">
        <v>662</v>
      </c>
    </row>
    <row r="425" spans="1:4" ht="38.25" x14ac:dyDescent="0.25">
      <c r="A425" s="21">
        <v>334515</v>
      </c>
      <c r="B425" s="21" t="s">
        <v>663</v>
      </c>
      <c r="C425" s="21">
        <v>334515</v>
      </c>
      <c r="D425" s="21" t="s">
        <v>663</v>
      </c>
    </row>
    <row r="426" spans="1:4" ht="25.5" x14ac:dyDescent="0.25">
      <c r="A426" s="21">
        <v>334516</v>
      </c>
      <c r="B426" s="21" t="s">
        <v>664</v>
      </c>
      <c r="C426" s="21">
        <v>334516</v>
      </c>
      <c r="D426" s="21" t="s">
        <v>664</v>
      </c>
    </row>
    <row r="427" spans="1:4" x14ac:dyDescent="0.25">
      <c r="A427" s="21">
        <v>334517</v>
      </c>
      <c r="B427" s="21" t="s">
        <v>665</v>
      </c>
      <c r="C427" s="21">
        <v>334517</v>
      </c>
      <c r="D427" s="21" t="s">
        <v>665</v>
      </c>
    </row>
    <row r="428" spans="1:4" ht="25.5" x14ac:dyDescent="0.25">
      <c r="A428" s="21">
        <v>334519</v>
      </c>
      <c r="B428" s="21" t="s">
        <v>666</v>
      </c>
      <c r="C428" s="21">
        <v>334519</v>
      </c>
      <c r="D428" s="21" t="s">
        <v>666</v>
      </c>
    </row>
    <row r="429" spans="1:4" ht="25.5" x14ac:dyDescent="0.25">
      <c r="A429" s="21">
        <v>334613</v>
      </c>
      <c r="B429" s="21" t="s">
        <v>667</v>
      </c>
      <c r="C429" s="21">
        <v>334613</v>
      </c>
      <c r="D429" s="21" t="s">
        <v>667</v>
      </c>
    </row>
    <row r="430" spans="1:4" ht="38.25" x14ac:dyDescent="0.25">
      <c r="A430" s="21">
        <v>334614</v>
      </c>
      <c r="B430" s="21" t="s">
        <v>668</v>
      </c>
      <c r="C430" s="21">
        <v>334614</v>
      </c>
      <c r="D430" s="21" t="s">
        <v>668</v>
      </c>
    </row>
    <row r="431" spans="1:4" ht="25.5" x14ac:dyDescent="0.25">
      <c r="A431" s="21">
        <v>335110</v>
      </c>
      <c r="B431" s="21" t="s">
        <v>669</v>
      </c>
      <c r="C431" s="21">
        <v>335110</v>
      </c>
      <c r="D431" s="21" t="s">
        <v>669</v>
      </c>
    </row>
    <row r="432" spans="1:4" ht="25.5" x14ac:dyDescent="0.25">
      <c r="A432" s="21">
        <v>335121</v>
      </c>
      <c r="B432" s="21" t="s">
        <v>670</v>
      </c>
      <c r="C432" s="21">
        <v>335121</v>
      </c>
      <c r="D432" s="21" t="s">
        <v>670</v>
      </c>
    </row>
    <row r="433" spans="1:4" ht="25.5" x14ac:dyDescent="0.25">
      <c r="A433" s="21">
        <v>335122</v>
      </c>
      <c r="B433" s="21" t="s">
        <v>671</v>
      </c>
      <c r="C433" s="21">
        <v>335122</v>
      </c>
      <c r="D433" s="21" t="s">
        <v>671</v>
      </c>
    </row>
    <row r="434" spans="1:4" x14ac:dyDescent="0.25">
      <c r="A434" s="21">
        <v>335129</v>
      </c>
      <c r="B434" s="21" t="s">
        <v>672</v>
      </c>
      <c r="C434" s="21">
        <v>335129</v>
      </c>
      <c r="D434" s="21" t="s">
        <v>672</v>
      </c>
    </row>
    <row r="435" spans="1:4" ht="25.5" x14ac:dyDescent="0.25">
      <c r="A435" s="21">
        <v>335210</v>
      </c>
      <c r="B435" s="21" t="s">
        <v>673</v>
      </c>
      <c r="C435" s="21">
        <v>335210</v>
      </c>
      <c r="D435" s="21" t="s">
        <v>673</v>
      </c>
    </row>
    <row r="436" spans="1:4" ht="25.5" x14ac:dyDescent="0.25">
      <c r="A436" s="21">
        <v>335221</v>
      </c>
      <c r="B436" s="21" t="s">
        <v>674</v>
      </c>
      <c r="C436" s="23">
        <v>335220</v>
      </c>
      <c r="D436" s="21" t="s">
        <v>675</v>
      </c>
    </row>
    <row r="437" spans="1:4" ht="25.5" x14ac:dyDescent="0.25">
      <c r="A437" s="21">
        <v>335222</v>
      </c>
      <c r="B437" s="21" t="s">
        <v>676</v>
      </c>
      <c r="C437" s="23">
        <v>335220</v>
      </c>
      <c r="D437" s="21" t="s">
        <v>675</v>
      </c>
    </row>
    <row r="438" spans="1:4" ht="25.5" x14ac:dyDescent="0.25">
      <c r="A438" s="21">
        <v>335224</v>
      </c>
      <c r="B438" s="21" t="s">
        <v>677</v>
      </c>
      <c r="C438" s="23">
        <v>335220</v>
      </c>
      <c r="D438" s="21" t="s">
        <v>675</v>
      </c>
    </row>
    <row r="439" spans="1:4" ht="25.5" x14ac:dyDescent="0.25">
      <c r="A439" s="21">
        <v>335228</v>
      </c>
      <c r="B439" s="21" t="s">
        <v>678</v>
      </c>
      <c r="C439" s="23">
        <v>335220</v>
      </c>
      <c r="D439" s="21" t="s">
        <v>675</v>
      </c>
    </row>
    <row r="440" spans="1:4" ht="25.5" x14ac:dyDescent="0.25">
      <c r="A440" s="21">
        <v>335311</v>
      </c>
      <c r="B440" s="21" t="s">
        <v>679</v>
      </c>
      <c r="C440" s="21">
        <v>335311</v>
      </c>
      <c r="D440" s="21" t="s">
        <v>679</v>
      </c>
    </row>
    <row r="441" spans="1:4" x14ac:dyDescent="0.25">
      <c r="A441" s="21">
        <v>335312</v>
      </c>
      <c r="B441" s="21" t="s">
        <v>680</v>
      </c>
      <c r="C441" s="21">
        <v>335312</v>
      </c>
      <c r="D441" s="21" t="s">
        <v>680</v>
      </c>
    </row>
    <row r="442" spans="1:4" ht="25.5" x14ac:dyDescent="0.25">
      <c r="A442" s="21">
        <v>335313</v>
      </c>
      <c r="B442" s="21" t="s">
        <v>681</v>
      </c>
      <c r="C442" s="21">
        <v>335313</v>
      </c>
      <c r="D442" s="21" t="s">
        <v>681</v>
      </c>
    </row>
    <row r="443" spans="1:4" ht="25.5" x14ac:dyDescent="0.25">
      <c r="A443" s="21">
        <v>335314</v>
      </c>
      <c r="B443" s="21" t="s">
        <v>682</v>
      </c>
      <c r="C443" s="21">
        <v>335314</v>
      </c>
      <c r="D443" s="21" t="s">
        <v>682</v>
      </c>
    </row>
    <row r="444" spans="1:4" x14ac:dyDescent="0.25">
      <c r="A444" s="21">
        <v>335911</v>
      </c>
      <c r="B444" s="21" t="s">
        <v>683</v>
      </c>
      <c r="C444" s="21">
        <v>335911</v>
      </c>
      <c r="D444" s="21" t="s">
        <v>683</v>
      </c>
    </row>
    <row r="445" spans="1:4" x14ac:dyDescent="0.25">
      <c r="A445" s="21">
        <v>335912</v>
      </c>
      <c r="B445" s="21" t="s">
        <v>684</v>
      </c>
      <c r="C445" s="21">
        <v>335912</v>
      </c>
      <c r="D445" s="21" t="s">
        <v>684</v>
      </c>
    </row>
    <row r="446" spans="1:4" x14ac:dyDescent="0.25">
      <c r="A446" s="21">
        <v>335921</v>
      </c>
      <c r="B446" s="21" t="s">
        <v>685</v>
      </c>
      <c r="C446" s="21">
        <v>335921</v>
      </c>
      <c r="D446" s="21" t="s">
        <v>685</v>
      </c>
    </row>
    <row r="447" spans="1:4" ht="25.5" x14ac:dyDescent="0.25">
      <c r="A447" s="21">
        <v>335929</v>
      </c>
      <c r="B447" s="21" t="s">
        <v>686</v>
      </c>
      <c r="C447" s="21">
        <v>335929</v>
      </c>
      <c r="D447" s="21" t="s">
        <v>686</v>
      </c>
    </row>
    <row r="448" spans="1:4" ht="25.5" x14ac:dyDescent="0.25">
      <c r="A448" s="21">
        <v>335931</v>
      </c>
      <c r="B448" s="21" t="s">
        <v>687</v>
      </c>
      <c r="C448" s="21">
        <v>335931</v>
      </c>
      <c r="D448" s="21" t="s">
        <v>687</v>
      </c>
    </row>
    <row r="449" spans="1:4" ht="25.5" x14ac:dyDescent="0.25">
      <c r="A449" s="21">
        <v>335932</v>
      </c>
      <c r="B449" s="21" t="s">
        <v>688</v>
      </c>
      <c r="C449" s="21">
        <v>335932</v>
      </c>
      <c r="D449" s="21" t="s">
        <v>688</v>
      </c>
    </row>
    <row r="450" spans="1:4" ht="25.5" x14ac:dyDescent="0.25">
      <c r="A450" s="21">
        <v>335991</v>
      </c>
      <c r="B450" s="21" t="s">
        <v>689</v>
      </c>
      <c r="C450" s="21">
        <v>335991</v>
      </c>
      <c r="D450" s="21" t="s">
        <v>689</v>
      </c>
    </row>
    <row r="451" spans="1:4" ht="38.25" x14ac:dyDescent="0.25">
      <c r="A451" s="21">
        <v>335999</v>
      </c>
      <c r="B451" s="21" t="s">
        <v>690</v>
      </c>
      <c r="C451" s="21">
        <v>335999</v>
      </c>
      <c r="D451" s="21" t="s">
        <v>690</v>
      </c>
    </row>
    <row r="452" spans="1:4" x14ac:dyDescent="0.25">
      <c r="A452" s="21">
        <v>336111</v>
      </c>
      <c r="B452" s="21" t="s">
        <v>691</v>
      </c>
      <c r="C452" s="21">
        <v>336111</v>
      </c>
      <c r="D452" s="21" t="s">
        <v>691</v>
      </c>
    </row>
    <row r="453" spans="1:4" ht="25.5" x14ac:dyDescent="0.25">
      <c r="A453" s="21">
        <v>336112</v>
      </c>
      <c r="B453" s="21" t="s">
        <v>692</v>
      </c>
      <c r="C453" s="21">
        <v>336112</v>
      </c>
      <c r="D453" s="21" t="s">
        <v>692</v>
      </c>
    </row>
    <row r="454" spans="1:4" x14ac:dyDescent="0.25">
      <c r="A454" s="21">
        <v>336120</v>
      </c>
      <c r="B454" s="21" t="s">
        <v>693</v>
      </c>
      <c r="C454" s="21">
        <v>336120</v>
      </c>
      <c r="D454" s="21" t="s">
        <v>693</v>
      </c>
    </row>
    <row r="455" spans="1:4" x14ac:dyDescent="0.25">
      <c r="A455" s="21">
        <v>336211</v>
      </c>
      <c r="B455" s="21" t="s">
        <v>694</v>
      </c>
      <c r="C455" s="21">
        <v>336211</v>
      </c>
      <c r="D455" s="21" t="s">
        <v>694</v>
      </c>
    </row>
    <row r="456" spans="1:4" x14ac:dyDescent="0.25">
      <c r="A456" s="21">
        <v>336212</v>
      </c>
      <c r="B456" s="21" t="s">
        <v>695</v>
      </c>
      <c r="C456" s="21">
        <v>336212</v>
      </c>
      <c r="D456" s="21" t="s">
        <v>695</v>
      </c>
    </row>
    <row r="457" spans="1:4" x14ac:dyDescent="0.25">
      <c r="A457" s="21">
        <v>336213</v>
      </c>
      <c r="B457" s="21" t="s">
        <v>696</v>
      </c>
      <c r="C457" s="21">
        <v>336213</v>
      </c>
      <c r="D457" s="21" t="s">
        <v>696</v>
      </c>
    </row>
    <row r="458" spans="1:4" x14ac:dyDescent="0.25">
      <c r="A458" s="21">
        <v>336214</v>
      </c>
      <c r="B458" s="21" t="s">
        <v>697</v>
      </c>
      <c r="C458" s="21">
        <v>336214</v>
      </c>
      <c r="D458" s="21" t="s">
        <v>697</v>
      </c>
    </row>
    <row r="459" spans="1:4" ht="25.5" x14ac:dyDescent="0.25">
      <c r="A459" s="21">
        <v>336310</v>
      </c>
      <c r="B459" s="21" t="s">
        <v>698</v>
      </c>
      <c r="C459" s="21">
        <v>336310</v>
      </c>
      <c r="D459" s="21" t="s">
        <v>698</v>
      </c>
    </row>
    <row r="460" spans="1:4" ht="25.5" x14ac:dyDescent="0.25">
      <c r="A460" s="21">
        <v>336320</v>
      </c>
      <c r="B460" s="21" t="s">
        <v>699</v>
      </c>
      <c r="C460" s="21">
        <v>336320</v>
      </c>
      <c r="D460" s="21" t="s">
        <v>699</v>
      </c>
    </row>
    <row r="461" spans="1:4" ht="38.25" x14ac:dyDescent="0.25">
      <c r="A461" s="21">
        <v>336330</v>
      </c>
      <c r="B461" s="21" t="s">
        <v>700</v>
      </c>
      <c r="C461" s="21">
        <v>336330</v>
      </c>
      <c r="D461" s="21" t="s">
        <v>700</v>
      </c>
    </row>
    <row r="462" spans="1:4" ht="25.5" x14ac:dyDescent="0.25">
      <c r="A462" s="21">
        <v>336340</v>
      </c>
      <c r="B462" s="21" t="s">
        <v>701</v>
      </c>
      <c r="C462" s="21">
        <v>336340</v>
      </c>
      <c r="D462" s="21" t="s">
        <v>701</v>
      </c>
    </row>
    <row r="463" spans="1:4" ht="25.5" x14ac:dyDescent="0.25">
      <c r="A463" s="21">
        <v>336350</v>
      </c>
      <c r="B463" s="21" t="s">
        <v>702</v>
      </c>
      <c r="C463" s="21">
        <v>336350</v>
      </c>
      <c r="D463" s="21" t="s">
        <v>702</v>
      </c>
    </row>
    <row r="464" spans="1:4" ht="25.5" x14ac:dyDescent="0.25">
      <c r="A464" s="21">
        <v>336360</v>
      </c>
      <c r="B464" s="21" t="s">
        <v>703</v>
      </c>
      <c r="C464" s="21">
        <v>336360</v>
      </c>
      <c r="D464" s="21" t="s">
        <v>703</v>
      </c>
    </row>
    <row r="465" spans="1:4" x14ac:dyDescent="0.25">
      <c r="A465" s="21">
        <v>336370</v>
      </c>
      <c r="B465" s="21" t="s">
        <v>704</v>
      </c>
      <c r="C465" s="21">
        <v>336370</v>
      </c>
      <c r="D465" s="21" t="s">
        <v>704</v>
      </c>
    </row>
    <row r="466" spans="1:4" ht="25.5" x14ac:dyDescent="0.25">
      <c r="A466" s="21">
        <v>336390</v>
      </c>
      <c r="B466" s="21" t="s">
        <v>705</v>
      </c>
      <c r="C466" s="21">
        <v>336390</v>
      </c>
      <c r="D466" s="21" t="s">
        <v>705</v>
      </c>
    </row>
    <row r="467" spans="1:4" x14ac:dyDescent="0.25">
      <c r="A467" s="21">
        <v>336411</v>
      </c>
      <c r="B467" s="21" t="s">
        <v>706</v>
      </c>
      <c r="C467" s="21">
        <v>336411</v>
      </c>
      <c r="D467" s="21" t="s">
        <v>706</v>
      </c>
    </row>
    <row r="468" spans="1:4" ht="25.5" x14ac:dyDescent="0.25">
      <c r="A468" s="21">
        <v>336412</v>
      </c>
      <c r="B468" s="21" t="s">
        <v>707</v>
      </c>
      <c r="C468" s="21">
        <v>336412</v>
      </c>
      <c r="D468" s="21" t="s">
        <v>707</v>
      </c>
    </row>
    <row r="469" spans="1:4" ht="25.5" x14ac:dyDescent="0.25">
      <c r="A469" s="21">
        <v>336413</v>
      </c>
      <c r="B469" s="21" t="s">
        <v>708</v>
      </c>
      <c r="C469" s="21">
        <v>336413</v>
      </c>
      <c r="D469" s="21" t="s">
        <v>708</v>
      </c>
    </row>
    <row r="470" spans="1:4" ht="25.5" x14ac:dyDescent="0.25">
      <c r="A470" s="21">
        <v>336414</v>
      </c>
      <c r="B470" s="21" t="s">
        <v>709</v>
      </c>
      <c r="C470" s="21">
        <v>336414</v>
      </c>
      <c r="D470" s="21" t="s">
        <v>709</v>
      </c>
    </row>
    <row r="471" spans="1:4" ht="38.25" x14ac:dyDescent="0.25">
      <c r="A471" s="21">
        <v>336415</v>
      </c>
      <c r="B471" s="21" t="s">
        <v>710</v>
      </c>
      <c r="C471" s="21">
        <v>336415</v>
      </c>
      <c r="D471" s="21" t="s">
        <v>710</v>
      </c>
    </row>
    <row r="472" spans="1:4" ht="38.25" x14ac:dyDescent="0.25">
      <c r="A472" s="21">
        <v>336419</v>
      </c>
      <c r="B472" s="21" t="s">
        <v>711</v>
      </c>
      <c r="C472" s="21">
        <v>336419</v>
      </c>
      <c r="D472" s="21" t="s">
        <v>711</v>
      </c>
    </row>
    <row r="473" spans="1:4" x14ac:dyDescent="0.25">
      <c r="A473" s="21">
        <v>336510</v>
      </c>
      <c r="B473" s="21" t="s">
        <v>712</v>
      </c>
      <c r="C473" s="21">
        <v>336510</v>
      </c>
      <c r="D473" s="21" t="s">
        <v>712</v>
      </c>
    </row>
    <row r="474" spans="1:4" x14ac:dyDescent="0.25">
      <c r="A474" s="21">
        <v>336611</v>
      </c>
      <c r="B474" s="21" t="s">
        <v>713</v>
      </c>
      <c r="C474" s="21">
        <v>336611</v>
      </c>
      <c r="D474" s="21" t="s">
        <v>713</v>
      </c>
    </row>
    <row r="475" spans="1:4" x14ac:dyDescent="0.25">
      <c r="A475" s="21">
        <v>336612</v>
      </c>
      <c r="B475" s="21" t="s">
        <v>714</v>
      </c>
      <c r="C475" s="21">
        <v>336612</v>
      </c>
      <c r="D475" s="21" t="s">
        <v>714</v>
      </c>
    </row>
    <row r="476" spans="1:4" ht="25.5" x14ac:dyDescent="0.25">
      <c r="A476" s="21">
        <v>336991</v>
      </c>
      <c r="B476" s="21" t="s">
        <v>715</v>
      </c>
      <c r="C476" s="21">
        <v>336991</v>
      </c>
      <c r="D476" s="21" t="s">
        <v>715</v>
      </c>
    </row>
    <row r="477" spans="1:4" ht="25.5" x14ac:dyDescent="0.25">
      <c r="A477" s="21">
        <v>336992</v>
      </c>
      <c r="B477" s="21" t="s">
        <v>716</v>
      </c>
      <c r="C477" s="21">
        <v>336992</v>
      </c>
      <c r="D477" s="21" t="s">
        <v>716</v>
      </c>
    </row>
    <row r="478" spans="1:4" ht="25.5" x14ac:dyDescent="0.25">
      <c r="A478" s="21">
        <v>336999</v>
      </c>
      <c r="B478" s="21" t="s">
        <v>717</v>
      </c>
      <c r="C478" s="21">
        <v>336999</v>
      </c>
      <c r="D478" s="21" t="s">
        <v>717</v>
      </c>
    </row>
    <row r="479" spans="1:4" ht="25.5" x14ac:dyDescent="0.25">
      <c r="A479" s="21">
        <v>337110</v>
      </c>
      <c r="B479" s="21" t="s">
        <v>718</v>
      </c>
      <c r="C479" s="21">
        <v>337110</v>
      </c>
      <c r="D479" s="21" t="s">
        <v>718</v>
      </c>
    </row>
    <row r="480" spans="1:4" ht="25.5" x14ac:dyDescent="0.25">
      <c r="A480" s="21">
        <v>337121</v>
      </c>
      <c r="B480" s="21" t="s">
        <v>719</v>
      </c>
      <c r="C480" s="21">
        <v>337121</v>
      </c>
      <c r="D480" s="21" t="s">
        <v>719</v>
      </c>
    </row>
    <row r="481" spans="1:4" ht="25.5" x14ac:dyDescent="0.25">
      <c r="A481" s="21">
        <v>337122</v>
      </c>
      <c r="B481" s="21" t="s">
        <v>720</v>
      </c>
      <c r="C481" s="21">
        <v>337122</v>
      </c>
      <c r="D481" s="21" t="s">
        <v>720</v>
      </c>
    </row>
    <row r="482" spans="1:4" ht="25.5" x14ac:dyDescent="0.25">
      <c r="A482" s="21">
        <v>337124</v>
      </c>
      <c r="B482" s="21" t="s">
        <v>721</v>
      </c>
      <c r="C482" s="21">
        <v>337124</v>
      </c>
      <c r="D482" s="21" t="s">
        <v>721</v>
      </c>
    </row>
    <row r="483" spans="1:4" ht="25.5" x14ac:dyDescent="0.25">
      <c r="A483" s="21">
        <v>337125</v>
      </c>
      <c r="B483" s="21" t="s">
        <v>722</v>
      </c>
      <c r="C483" s="21">
        <v>337125</v>
      </c>
      <c r="D483" s="21" t="s">
        <v>722</v>
      </c>
    </row>
    <row r="484" spans="1:4" x14ac:dyDescent="0.25">
      <c r="A484" s="21">
        <v>337127</v>
      </c>
      <c r="B484" s="21" t="s">
        <v>723</v>
      </c>
      <c r="C484" s="21">
        <v>337127</v>
      </c>
      <c r="D484" s="21" t="s">
        <v>723</v>
      </c>
    </row>
    <row r="485" spans="1:4" x14ac:dyDescent="0.25">
      <c r="A485" s="21">
        <v>337211</v>
      </c>
      <c r="B485" s="21" t="s">
        <v>724</v>
      </c>
      <c r="C485" s="21">
        <v>337211</v>
      </c>
      <c r="D485" s="21" t="s">
        <v>724</v>
      </c>
    </row>
    <row r="486" spans="1:4" ht="25.5" x14ac:dyDescent="0.25">
      <c r="A486" s="21">
        <v>337212</v>
      </c>
      <c r="B486" s="21" t="s">
        <v>725</v>
      </c>
      <c r="C486" s="21">
        <v>337212</v>
      </c>
      <c r="D486" s="21" t="s">
        <v>725</v>
      </c>
    </row>
    <row r="487" spans="1:4" ht="25.5" x14ac:dyDescent="0.25">
      <c r="A487" s="21">
        <v>337214</v>
      </c>
      <c r="B487" s="21" t="s">
        <v>726</v>
      </c>
      <c r="C487" s="21">
        <v>337214</v>
      </c>
      <c r="D487" s="21" t="s">
        <v>726</v>
      </c>
    </row>
    <row r="488" spans="1:4" ht="25.5" x14ac:dyDescent="0.25">
      <c r="A488" s="21">
        <v>337215</v>
      </c>
      <c r="B488" s="21" t="s">
        <v>727</v>
      </c>
      <c r="C488" s="21">
        <v>337215</v>
      </c>
      <c r="D488" s="21" t="s">
        <v>727</v>
      </c>
    </row>
    <row r="489" spans="1:4" x14ac:dyDescent="0.25">
      <c r="A489" s="21">
        <v>337910</v>
      </c>
      <c r="B489" s="21" t="s">
        <v>728</v>
      </c>
      <c r="C489" s="21">
        <v>337910</v>
      </c>
      <c r="D489" s="21" t="s">
        <v>728</v>
      </c>
    </row>
    <row r="490" spans="1:4" x14ac:dyDescent="0.25">
      <c r="A490" s="21">
        <v>337920</v>
      </c>
      <c r="B490" s="21" t="s">
        <v>729</v>
      </c>
      <c r="C490" s="21">
        <v>337920</v>
      </c>
      <c r="D490" s="21" t="s">
        <v>729</v>
      </c>
    </row>
    <row r="491" spans="1:4" ht="25.5" x14ac:dyDescent="0.25">
      <c r="A491" s="21">
        <v>339112</v>
      </c>
      <c r="B491" s="21" t="s">
        <v>730</v>
      </c>
      <c r="C491" s="21">
        <v>339112</v>
      </c>
      <c r="D491" s="21" t="s">
        <v>730</v>
      </c>
    </row>
    <row r="492" spans="1:4" ht="25.5" x14ac:dyDescent="0.25">
      <c r="A492" s="21">
        <v>339113</v>
      </c>
      <c r="B492" s="21" t="s">
        <v>731</v>
      </c>
      <c r="C492" s="21">
        <v>339113</v>
      </c>
      <c r="D492" s="21" t="s">
        <v>731</v>
      </c>
    </row>
    <row r="493" spans="1:4" ht="25.5" x14ac:dyDescent="0.25">
      <c r="A493" s="21">
        <v>339114</v>
      </c>
      <c r="B493" s="21" t="s">
        <v>732</v>
      </c>
      <c r="C493" s="21">
        <v>339114</v>
      </c>
      <c r="D493" s="21" t="s">
        <v>732</v>
      </c>
    </row>
    <row r="494" spans="1:4" x14ac:dyDescent="0.25">
      <c r="A494" s="21">
        <v>339115</v>
      </c>
      <c r="B494" s="21" t="s">
        <v>733</v>
      </c>
      <c r="C494" s="21">
        <v>339115</v>
      </c>
      <c r="D494" s="21" t="s">
        <v>733</v>
      </c>
    </row>
    <row r="495" spans="1:4" x14ac:dyDescent="0.25">
      <c r="A495" s="21">
        <v>339116</v>
      </c>
      <c r="B495" s="21" t="s">
        <v>734</v>
      </c>
      <c r="C495" s="21">
        <v>339116</v>
      </c>
      <c r="D495" s="21" t="s">
        <v>734</v>
      </c>
    </row>
    <row r="496" spans="1:4" x14ac:dyDescent="0.25">
      <c r="A496" s="21">
        <v>339910</v>
      </c>
      <c r="B496" s="21" t="s">
        <v>735</v>
      </c>
      <c r="C496" s="21">
        <v>339910</v>
      </c>
      <c r="D496" s="21" t="s">
        <v>735</v>
      </c>
    </row>
    <row r="497" spans="1:4" ht="25.5" x14ac:dyDescent="0.25">
      <c r="A497" s="21">
        <v>339920</v>
      </c>
      <c r="B497" s="21" t="s">
        <v>736</v>
      </c>
      <c r="C497" s="21">
        <v>339920</v>
      </c>
      <c r="D497" s="21" t="s">
        <v>736</v>
      </c>
    </row>
    <row r="498" spans="1:4" x14ac:dyDescent="0.25">
      <c r="A498" s="21">
        <v>339930</v>
      </c>
      <c r="B498" s="21" t="s">
        <v>737</v>
      </c>
      <c r="C498" s="21">
        <v>339930</v>
      </c>
      <c r="D498" s="21" t="s">
        <v>737</v>
      </c>
    </row>
    <row r="499" spans="1:4" ht="25.5" x14ac:dyDescent="0.25">
      <c r="A499" s="21">
        <v>339940</v>
      </c>
      <c r="B499" s="21" t="s">
        <v>738</v>
      </c>
      <c r="C499" s="21">
        <v>339940</v>
      </c>
      <c r="D499" s="21" t="s">
        <v>738</v>
      </c>
    </row>
    <row r="500" spans="1:4" x14ac:dyDescent="0.25">
      <c r="A500" s="21">
        <v>339950</v>
      </c>
      <c r="B500" s="21" t="s">
        <v>739</v>
      </c>
      <c r="C500" s="21">
        <v>339950</v>
      </c>
      <c r="D500" s="21" t="s">
        <v>739</v>
      </c>
    </row>
    <row r="501" spans="1:4" ht="25.5" x14ac:dyDescent="0.25">
      <c r="A501" s="21">
        <v>339991</v>
      </c>
      <c r="B501" s="21" t="s">
        <v>740</v>
      </c>
      <c r="C501" s="21">
        <v>339991</v>
      </c>
      <c r="D501" s="21" t="s">
        <v>740</v>
      </c>
    </row>
    <row r="502" spans="1:4" x14ac:dyDescent="0.25">
      <c r="A502" s="21">
        <v>339992</v>
      </c>
      <c r="B502" s="21" t="s">
        <v>741</v>
      </c>
      <c r="C502" s="21">
        <v>339992</v>
      </c>
      <c r="D502" s="21" t="s">
        <v>741</v>
      </c>
    </row>
    <row r="503" spans="1:4" ht="25.5" x14ac:dyDescent="0.25">
      <c r="A503" s="21">
        <v>339993</v>
      </c>
      <c r="B503" s="21" t="s">
        <v>742</v>
      </c>
      <c r="C503" s="21">
        <v>339993</v>
      </c>
      <c r="D503" s="21" t="s">
        <v>742</v>
      </c>
    </row>
    <row r="504" spans="1:4" x14ac:dyDescent="0.25">
      <c r="A504" s="21">
        <v>339994</v>
      </c>
      <c r="B504" s="21" t="s">
        <v>743</v>
      </c>
      <c r="C504" s="21">
        <v>339994</v>
      </c>
      <c r="D504" s="21" t="s">
        <v>743</v>
      </c>
    </row>
    <row r="505" spans="1:4" x14ac:dyDescent="0.25">
      <c r="A505" s="21">
        <v>339995</v>
      </c>
      <c r="B505" s="21" t="s">
        <v>744</v>
      </c>
      <c r="C505" s="21">
        <v>339995</v>
      </c>
      <c r="D505" s="21" t="s">
        <v>744</v>
      </c>
    </row>
    <row r="506" spans="1:4" x14ac:dyDescent="0.25">
      <c r="A506" s="21">
        <v>339999</v>
      </c>
      <c r="B506" s="21" t="s">
        <v>745</v>
      </c>
      <c r="C506" s="21">
        <v>339999</v>
      </c>
      <c r="D506" s="21" t="s">
        <v>745</v>
      </c>
    </row>
    <row r="507" spans="1:4" ht="25.5" x14ac:dyDescent="0.25">
      <c r="A507" s="21">
        <v>423110</v>
      </c>
      <c r="B507" s="21" t="s">
        <v>746</v>
      </c>
      <c r="C507" s="21">
        <v>423110</v>
      </c>
      <c r="D507" s="21" t="s">
        <v>746</v>
      </c>
    </row>
    <row r="508" spans="1:4" ht="25.5" x14ac:dyDescent="0.25">
      <c r="A508" s="21">
        <v>423120</v>
      </c>
      <c r="B508" s="21" t="s">
        <v>747</v>
      </c>
      <c r="C508" s="21">
        <v>423120</v>
      </c>
      <c r="D508" s="21" t="s">
        <v>747</v>
      </c>
    </row>
    <row r="509" spans="1:4" x14ac:dyDescent="0.25">
      <c r="A509" s="21">
        <v>423130</v>
      </c>
      <c r="B509" s="21" t="s">
        <v>748</v>
      </c>
      <c r="C509" s="21">
        <v>423130</v>
      </c>
      <c r="D509" s="21" t="s">
        <v>748</v>
      </c>
    </row>
    <row r="510" spans="1:4" ht="25.5" x14ac:dyDescent="0.25">
      <c r="A510" s="21">
        <v>423140</v>
      </c>
      <c r="B510" s="21" t="s">
        <v>749</v>
      </c>
      <c r="C510" s="21">
        <v>423140</v>
      </c>
      <c r="D510" s="21" t="s">
        <v>749</v>
      </c>
    </row>
    <row r="511" spans="1:4" x14ac:dyDescent="0.25">
      <c r="A511" s="21">
        <v>423210</v>
      </c>
      <c r="B511" s="21" t="s">
        <v>750</v>
      </c>
      <c r="C511" s="21">
        <v>423210</v>
      </c>
      <c r="D511" s="21" t="s">
        <v>750</v>
      </c>
    </row>
    <row r="512" spans="1:4" x14ac:dyDescent="0.25">
      <c r="A512" s="21">
        <v>423220</v>
      </c>
      <c r="B512" s="21" t="s">
        <v>751</v>
      </c>
      <c r="C512" s="21">
        <v>423220</v>
      </c>
      <c r="D512" s="21" t="s">
        <v>751</v>
      </c>
    </row>
    <row r="513" spans="1:4" ht="25.5" x14ac:dyDescent="0.25">
      <c r="A513" s="21">
        <v>423310</v>
      </c>
      <c r="B513" s="21" t="s">
        <v>752</v>
      </c>
      <c r="C513" s="21">
        <v>423310</v>
      </c>
      <c r="D513" s="21" t="s">
        <v>752</v>
      </c>
    </row>
    <row r="514" spans="1:4" ht="25.5" x14ac:dyDescent="0.25">
      <c r="A514" s="21">
        <v>423320</v>
      </c>
      <c r="B514" s="21" t="s">
        <v>753</v>
      </c>
      <c r="C514" s="21">
        <v>423320</v>
      </c>
      <c r="D514" s="21" t="s">
        <v>753</v>
      </c>
    </row>
    <row r="515" spans="1:4" ht="25.5" x14ac:dyDescent="0.25">
      <c r="A515" s="21">
        <v>423330</v>
      </c>
      <c r="B515" s="21" t="s">
        <v>754</v>
      </c>
      <c r="C515" s="21">
        <v>423330</v>
      </c>
      <c r="D515" s="21" t="s">
        <v>754</v>
      </c>
    </row>
    <row r="516" spans="1:4" ht="25.5" x14ac:dyDescent="0.25">
      <c r="A516" s="21">
        <v>423390</v>
      </c>
      <c r="B516" s="21" t="s">
        <v>755</v>
      </c>
      <c r="C516" s="21">
        <v>423390</v>
      </c>
      <c r="D516" s="21" t="s">
        <v>755</v>
      </c>
    </row>
    <row r="517" spans="1:4" ht="25.5" x14ac:dyDescent="0.25">
      <c r="A517" s="21">
        <v>423410</v>
      </c>
      <c r="B517" s="21" t="s">
        <v>756</v>
      </c>
      <c r="C517" s="21">
        <v>423410</v>
      </c>
      <c r="D517" s="21" t="s">
        <v>756</v>
      </c>
    </row>
    <row r="518" spans="1:4" x14ac:dyDescent="0.25">
      <c r="A518" s="21">
        <v>423420</v>
      </c>
      <c r="B518" s="21" t="s">
        <v>757</v>
      </c>
      <c r="C518" s="21">
        <v>423420</v>
      </c>
      <c r="D518" s="21" t="s">
        <v>757</v>
      </c>
    </row>
    <row r="519" spans="1:4" ht="38.25" x14ac:dyDescent="0.25">
      <c r="A519" s="21">
        <v>423430</v>
      </c>
      <c r="B519" s="21" t="s">
        <v>758</v>
      </c>
      <c r="C519" s="21">
        <v>423430</v>
      </c>
      <c r="D519" s="21" t="s">
        <v>758</v>
      </c>
    </row>
    <row r="520" spans="1:4" ht="25.5" x14ac:dyDescent="0.25">
      <c r="A520" s="21">
        <v>423440</v>
      </c>
      <c r="B520" s="21" t="s">
        <v>759</v>
      </c>
      <c r="C520" s="21">
        <v>423440</v>
      </c>
      <c r="D520" s="21" t="s">
        <v>759</v>
      </c>
    </row>
    <row r="521" spans="1:4" ht="38.25" x14ac:dyDescent="0.25">
      <c r="A521" s="21">
        <v>423450</v>
      </c>
      <c r="B521" s="21" t="s">
        <v>760</v>
      </c>
      <c r="C521" s="21">
        <v>423450</v>
      </c>
      <c r="D521" s="21" t="s">
        <v>760</v>
      </c>
    </row>
    <row r="522" spans="1:4" ht="25.5" x14ac:dyDescent="0.25">
      <c r="A522" s="21">
        <v>423460</v>
      </c>
      <c r="B522" s="21" t="s">
        <v>761</v>
      </c>
      <c r="C522" s="21">
        <v>423460</v>
      </c>
      <c r="D522" s="21" t="s">
        <v>761</v>
      </c>
    </row>
    <row r="523" spans="1:4" ht="25.5" x14ac:dyDescent="0.25">
      <c r="A523" s="21">
        <v>423490</v>
      </c>
      <c r="B523" s="21" t="s">
        <v>762</v>
      </c>
      <c r="C523" s="21">
        <v>423490</v>
      </c>
      <c r="D523" s="21" t="s">
        <v>762</v>
      </c>
    </row>
    <row r="524" spans="1:4" ht="25.5" x14ac:dyDescent="0.25">
      <c r="A524" s="21">
        <v>423510</v>
      </c>
      <c r="B524" s="21" t="s">
        <v>763</v>
      </c>
      <c r="C524" s="21">
        <v>423510</v>
      </c>
      <c r="D524" s="21" t="s">
        <v>763</v>
      </c>
    </row>
    <row r="525" spans="1:4" ht="25.5" x14ac:dyDescent="0.25">
      <c r="A525" s="21">
        <v>423520</v>
      </c>
      <c r="B525" s="21" t="s">
        <v>764</v>
      </c>
      <c r="C525" s="21">
        <v>423520</v>
      </c>
      <c r="D525" s="21" t="s">
        <v>764</v>
      </c>
    </row>
    <row r="526" spans="1:4" ht="38.25" x14ac:dyDescent="0.25">
      <c r="A526" s="21">
        <v>423610</v>
      </c>
      <c r="B526" s="21" t="s">
        <v>765</v>
      </c>
      <c r="C526" s="21">
        <v>423610</v>
      </c>
      <c r="D526" s="21" t="s">
        <v>765</v>
      </c>
    </row>
    <row r="527" spans="1:4" ht="38.25" x14ac:dyDescent="0.25">
      <c r="A527" s="21">
        <v>423620</v>
      </c>
      <c r="B527" s="21" t="s">
        <v>766</v>
      </c>
      <c r="C527" s="21">
        <v>423620</v>
      </c>
      <c r="D527" s="21" t="s">
        <v>766</v>
      </c>
    </row>
    <row r="528" spans="1:4" ht="25.5" x14ac:dyDescent="0.25">
      <c r="A528" s="21">
        <v>423690</v>
      </c>
      <c r="B528" s="21" t="s">
        <v>767</v>
      </c>
      <c r="C528" s="21">
        <v>423690</v>
      </c>
      <c r="D528" s="21" t="s">
        <v>767</v>
      </c>
    </row>
    <row r="529" spans="1:4" x14ac:dyDescent="0.25">
      <c r="A529" s="21">
        <v>423710</v>
      </c>
      <c r="B529" s="21" t="s">
        <v>768</v>
      </c>
      <c r="C529" s="21">
        <v>423710</v>
      </c>
      <c r="D529" s="21" t="s">
        <v>768</v>
      </c>
    </row>
    <row r="530" spans="1:4" ht="38.25" x14ac:dyDescent="0.25">
      <c r="A530" s="21">
        <v>423720</v>
      </c>
      <c r="B530" s="21" t="s">
        <v>769</v>
      </c>
      <c r="C530" s="21">
        <v>423720</v>
      </c>
      <c r="D530" s="21" t="s">
        <v>769</v>
      </c>
    </row>
    <row r="531" spans="1:4" ht="38.25" x14ac:dyDescent="0.25">
      <c r="A531" s="21">
        <v>423730</v>
      </c>
      <c r="B531" s="21" t="s">
        <v>770</v>
      </c>
      <c r="C531" s="21">
        <v>423730</v>
      </c>
      <c r="D531" s="21" t="s">
        <v>770</v>
      </c>
    </row>
    <row r="532" spans="1:4" ht="25.5" x14ac:dyDescent="0.25">
      <c r="A532" s="21">
        <v>423740</v>
      </c>
      <c r="B532" s="21" t="s">
        <v>771</v>
      </c>
      <c r="C532" s="21">
        <v>423740</v>
      </c>
      <c r="D532" s="21" t="s">
        <v>771</v>
      </c>
    </row>
    <row r="533" spans="1:4" ht="38.25" x14ac:dyDescent="0.25">
      <c r="A533" s="21">
        <v>423810</v>
      </c>
      <c r="B533" s="21" t="s">
        <v>772</v>
      </c>
      <c r="C533" s="21">
        <v>423810</v>
      </c>
      <c r="D533" s="21" t="s">
        <v>772</v>
      </c>
    </row>
    <row r="534" spans="1:4" ht="25.5" x14ac:dyDescent="0.25">
      <c r="A534" s="21">
        <v>423820</v>
      </c>
      <c r="B534" s="21" t="s">
        <v>773</v>
      </c>
      <c r="C534" s="21">
        <v>423820</v>
      </c>
      <c r="D534" s="21" t="s">
        <v>773</v>
      </c>
    </row>
    <row r="535" spans="1:4" ht="25.5" x14ac:dyDescent="0.25">
      <c r="A535" s="21">
        <v>423830</v>
      </c>
      <c r="B535" s="21" t="s">
        <v>774</v>
      </c>
      <c r="C535" s="21">
        <v>423830</v>
      </c>
      <c r="D535" s="21" t="s">
        <v>774</v>
      </c>
    </row>
    <row r="536" spans="1:4" ht="25.5" x14ac:dyDescent="0.25">
      <c r="A536" s="21">
        <v>423840</v>
      </c>
      <c r="B536" s="21" t="s">
        <v>775</v>
      </c>
      <c r="C536" s="21">
        <v>423840</v>
      </c>
      <c r="D536" s="21" t="s">
        <v>775</v>
      </c>
    </row>
    <row r="537" spans="1:4" ht="25.5" x14ac:dyDescent="0.25">
      <c r="A537" s="21">
        <v>423850</v>
      </c>
      <c r="B537" s="21" t="s">
        <v>776</v>
      </c>
      <c r="C537" s="21">
        <v>423850</v>
      </c>
      <c r="D537" s="21" t="s">
        <v>776</v>
      </c>
    </row>
    <row r="538" spans="1:4" ht="38.25" x14ac:dyDescent="0.25">
      <c r="A538" s="21">
        <v>423860</v>
      </c>
      <c r="B538" s="21" t="s">
        <v>777</v>
      </c>
      <c r="C538" s="21">
        <v>423860</v>
      </c>
      <c r="D538" s="21" t="s">
        <v>777</v>
      </c>
    </row>
    <row r="539" spans="1:4" ht="25.5" x14ac:dyDescent="0.25">
      <c r="A539" s="21">
        <v>423910</v>
      </c>
      <c r="B539" s="21" t="s">
        <v>778</v>
      </c>
      <c r="C539" s="21">
        <v>423910</v>
      </c>
      <c r="D539" s="21" t="s">
        <v>778</v>
      </c>
    </row>
    <row r="540" spans="1:4" ht="25.5" x14ac:dyDescent="0.25">
      <c r="A540" s="21">
        <v>423920</v>
      </c>
      <c r="B540" s="21" t="s">
        <v>779</v>
      </c>
      <c r="C540" s="21">
        <v>423920</v>
      </c>
      <c r="D540" s="21" t="s">
        <v>779</v>
      </c>
    </row>
    <row r="541" spans="1:4" ht="25.5" x14ac:dyDescent="0.25">
      <c r="A541" s="21">
        <v>423930</v>
      </c>
      <c r="B541" s="21" t="s">
        <v>780</v>
      </c>
      <c r="C541" s="21">
        <v>423930</v>
      </c>
      <c r="D541" s="21" t="s">
        <v>780</v>
      </c>
    </row>
    <row r="542" spans="1:4" ht="25.5" x14ac:dyDescent="0.25">
      <c r="A542" s="21">
        <v>423940</v>
      </c>
      <c r="B542" s="21" t="s">
        <v>781</v>
      </c>
      <c r="C542" s="21">
        <v>423940</v>
      </c>
      <c r="D542" s="21" t="s">
        <v>781</v>
      </c>
    </row>
    <row r="543" spans="1:4" ht="25.5" x14ac:dyDescent="0.25">
      <c r="A543" s="21">
        <v>423990</v>
      </c>
      <c r="B543" s="21" t="s">
        <v>782</v>
      </c>
      <c r="C543" s="21">
        <v>423990</v>
      </c>
      <c r="D543" s="21" t="s">
        <v>782</v>
      </c>
    </row>
    <row r="544" spans="1:4" ht="25.5" x14ac:dyDescent="0.25">
      <c r="A544" s="21">
        <v>424110</v>
      </c>
      <c r="B544" s="21" t="s">
        <v>783</v>
      </c>
      <c r="C544" s="21">
        <v>424110</v>
      </c>
      <c r="D544" s="21" t="s">
        <v>783</v>
      </c>
    </row>
    <row r="545" spans="1:4" ht="25.5" x14ac:dyDescent="0.25">
      <c r="A545" s="21">
        <v>424120</v>
      </c>
      <c r="B545" s="21" t="s">
        <v>784</v>
      </c>
      <c r="C545" s="21">
        <v>424120</v>
      </c>
      <c r="D545" s="21" t="s">
        <v>784</v>
      </c>
    </row>
    <row r="546" spans="1:4" ht="25.5" x14ac:dyDescent="0.25">
      <c r="A546" s="21">
        <v>424130</v>
      </c>
      <c r="B546" s="21" t="s">
        <v>785</v>
      </c>
      <c r="C546" s="21">
        <v>424130</v>
      </c>
      <c r="D546" s="21" t="s">
        <v>785</v>
      </c>
    </row>
    <row r="547" spans="1:4" ht="25.5" x14ac:dyDescent="0.25">
      <c r="A547" s="21">
        <v>424210</v>
      </c>
      <c r="B547" s="21" t="s">
        <v>786</v>
      </c>
      <c r="C547" s="21">
        <v>424210</v>
      </c>
      <c r="D547" s="21" t="s">
        <v>786</v>
      </c>
    </row>
    <row r="548" spans="1:4" ht="25.5" x14ac:dyDescent="0.25">
      <c r="A548" s="21">
        <v>424310</v>
      </c>
      <c r="B548" s="21" t="s">
        <v>787</v>
      </c>
      <c r="C548" s="21">
        <v>424310</v>
      </c>
      <c r="D548" s="21" t="s">
        <v>787</v>
      </c>
    </row>
    <row r="549" spans="1:4" ht="25.5" x14ac:dyDescent="0.25">
      <c r="A549" s="21">
        <v>424320</v>
      </c>
      <c r="B549" s="21" t="s">
        <v>788</v>
      </c>
      <c r="C549" s="21">
        <v>424320</v>
      </c>
      <c r="D549" s="21" t="s">
        <v>788</v>
      </c>
    </row>
    <row r="550" spans="1:4" ht="38.25" x14ac:dyDescent="0.25">
      <c r="A550" s="21">
        <v>424330</v>
      </c>
      <c r="B550" s="21" t="s">
        <v>789</v>
      </c>
      <c r="C550" s="21">
        <v>424330</v>
      </c>
      <c r="D550" s="21" t="s">
        <v>789</v>
      </c>
    </row>
    <row r="551" spans="1:4" x14ac:dyDescent="0.25">
      <c r="A551" s="21">
        <v>424340</v>
      </c>
      <c r="B551" s="21" t="s">
        <v>790</v>
      </c>
      <c r="C551" s="21">
        <v>424340</v>
      </c>
      <c r="D551" s="21" t="s">
        <v>790</v>
      </c>
    </row>
    <row r="552" spans="1:4" ht="25.5" x14ac:dyDescent="0.25">
      <c r="A552" s="21">
        <v>424410</v>
      </c>
      <c r="B552" s="21" t="s">
        <v>791</v>
      </c>
      <c r="C552" s="21">
        <v>424410</v>
      </c>
      <c r="D552" s="21" t="s">
        <v>791</v>
      </c>
    </row>
    <row r="553" spans="1:4" ht="25.5" x14ac:dyDescent="0.25">
      <c r="A553" s="21">
        <v>424420</v>
      </c>
      <c r="B553" s="21" t="s">
        <v>792</v>
      </c>
      <c r="C553" s="21">
        <v>424420</v>
      </c>
      <c r="D553" s="21" t="s">
        <v>792</v>
      </c>
    </row>
    <row r="554" spans="1:4" ht="25.5" x14ac:dyDescent="0.25">
      <c r="A554" s="21">
        <v>424430</v>
      </c>
      <c r="B554" s="21" t="s">
        <v>793</v>
      </c>
      <c r="C554" s="21">
        <v>424430</v>
      </c>
      <c r="D554" s="21" t="s">
        <v>793</v>
      </c>
    </row>
    <row r="555" spans="1:4" ht="25.5" x14ac:dyDescent="0.25">
      <c r="A555" s="21">
        <v>424440</v>
      </c>
      <c r="B555" s="21" t="s">
        <v>794</v>
      </c>
      <c r="C555" s="21">
        <v>424440</v>
      </c>
      <c r="D555" s="21" t="s">
        <v>794</v>
      </c>
    </row>
    <row r="556" spans="1:4" x14ac:dyDescent="0.25">
      <c r="A556" s="21">
        <v>424450</v>
      </c>
      <c r="B556" s="21" t="s">
        <v>795</v>
      </c>
      <c r="C556" s="21">
        <v>424450</v>
      </c>
      <c r="D556" s="21" t="s">
        <v>795</v>
      </c>
    </row>
    <row r="557" spans="1:4" x14ac:dyDescent="0.25">
      <c r="A557" s="21">
        <v>424460</v>
      </c>
      <c r="B557" s="21" t="s">
        <v>796</v>
      </c>
      <c r="C557" s="21">
        <v>424460</v>
      </c>
      <c r="D557" s="21" t="s">
        <v>796</v>
      </c>
    </row>
    <row r="558" spans="1:4" ht="25.5" x14ac:dyDescent="0.25">
      <c r="A558" s="21">
        <v>424470</v>
      </c>
      <c r="B558" s="21" t="s">
        <v>797</v>
      </c>
      <c r="C558" s="21">
        <v>424470</v>
      </c>
      <c r="D558" s="21" t="s">
        <v>797</v>
      </c>
    </row>
    <row r="559" spans="1:4" ht="25.5" x14ac:dyDescent="0.25">
      <c r="A559" s="21">
        <v>424480</v>
      </c>
      <c r="B559" s="21" t="s">
        <v>798</v>
      </c>
      <c r="C559" s="21">
        <v>424480</v>
      </c>
      <c r="D559" s="21" t="s">
        <v>798</v>
      </c>
    </row>
    <row r="560" spans="1:4" ht="25.5" x14ac:dyDescent="0.25">
      <c r="A560" s="21">
        <v>424490</v>
      </c>
      <c r="B560" s="21" t="s">
        <v>799</v>
      </c>
      <c r="C560" s="21">
        <v>424490</v>
      </c>
      <c r="D560" s="21" t="s">
        <v>799</v>
      </c>
    </row>
    <row r="561" spans="1:4" ht="25.5" x14ac:dyDescent="0.25">
      <c r="A561" s="21">
        <v>424510</v>
      </c>
      <c r="B561" s="21" t="s">
        <v>800</v>
      </c>
      <c r="C561" s="21">
        <v>424510</v>
      </c>
      <c r="D561" s="21" t="s">
        <v>800</v>
      </c>
    </row>
    <row r="562" spans="1:4" x14ac:dyDescent="0.25">
      <c r="A562" s="21">
        <v>424520</v>
      </c>
      <c r="B562" s="21" t="s">
        <v>801</v>
      </c>
      <c r="C562" s="21">
        <v>424520</v>
      </c>
      <c r="D562" s="21" t="s">
        <v>801</v>
      </c>
    </row>
    <row r="563" spans="1:4" ht="25.5" x14ac:dyDescent="0.25">
      <c r="A563" s="21">
        <v>424590</v>
      </c>
      <c r="B563" s="21" t="s">
        <v>802</v>
      </c>
      <c r="C563" s="21">
        <v>424590</v>
      </c>
      <c r="D563" s="21" t="s">
        <v>802</v>
      </c>
    </row>
    <row r="564" spans="1:4" ht="25.5" x14ac:dyDescent="0.25">
      <c r="A564" s="21">
        <v>424610</v>
      </c>
      <c r="B564" s="21" t="s">
        <v>803</v>
      </c>
      <c r="C564" s="21">
        <v>424610</v>
      </c>
      <c r="D564" s="21" t="s">
        <v>803</v>
      </c>
    </row>
    <row r="565" spans="1:4" ht="25.5" x14ac:dyDescent="0.25">
      <c r="A565" s="21">
        <v>424690</v>
      </c>
      <c r="B565" s="21" t="s">
        <v>804</v>
      </c>
      <c r="C565" s="21">
        <v>424690</v>
      </c>
      <c r="D565" s="21" t="s">
        <v>804</v>
      </c>
    </row>
    <row r="566" spans="1:4" x14ac:dyDescent="0.25">
      <c r="A566" s="21">
        <v>424710</v>
      </c>
      <c r="B566" s="21" t="s">
        <v>805</v>
      </c>
      <c r="C566" s="21">
        <v>424710</v>
      </c>
      <c r="D566" s="21" t="s">
        <v>805</v>
      </c>
    </row>
    <row r="567" spans="1:4" ht="38.25" x14ac:dyDescent="0.25">
      <c r="A567" s="21">
        <v>424720</v>
      </c>
      <c r="B567" s="21" t="s">
        <v>806</v>
      </c>
      <c r="C567" s="21">
        <v>424720</v>
      </c>
      <c r="D567" s="21" t="s">
        <v>806</v>
      </c>
    </row>
    <row r="568" spans="1:4" x14ac:dyDescent="0.25">
      <c r="A568" s="21">
        <v>424810</v>
      </c>
      <c r="B568" s="21" t="s">
        <v>807</v>
      </c>
      <c r="C568" s="21">
        <v>424810</v>
      </c>
      <c r="D568" s="21" t="s">
        <v>807</v>
      </c>
    </row>
    <row r="569" spans="1:4" ht="25.5" x14ac:dyDescent="0.25">
      <c r="A569" s="21">
        <v>424820</v>
      </c>
      <c r="B569" s="21" t="s">
        <v>808</v>
      </c>
      <c r="C569" s="21">
        <v>424820</v>
      </c>
      <c r="D569" s="21" t="s">
        <v>808</v>
      </c>
    </row>
    <row r="570" spans="1:4" x14ac:dyDescent="0.25">
      <c r="A570" s="21">
        <v>424910</v>
      </c>
      <c r="B570" s="21" t="s">
        <v>809</v>
      </c>
      <c r="C570" s="21">
        <v>424910</v>
      </c>
      <c r="D570" s="21" t="s">
        <v>809</v>
      </c>
    </row>
    <row r="571" spans="1:4" ht="25.5" x14ac:dyDescent="0.25">
      <c r="A571" s="21">
        <v>424920</v>
      </c>
      <c r="B571" s="21" t="s">
        <v>810</v>
      </c>
      <c r="C571" s="21">
        <v>424920</v>
      </c>
      <c r="D571" s="21" t="s">
        <v>810</v>
      </c>
    </row>
    <row r="572" spans="1:4" ht="25.5" x14ac:dyDescent="0.25">
      <c r="A572" s="21">
        <v>424930</v>
      </c>
      <c r="B572" s="21" t="s">
        <v>811</v>
      </c>
      <c r="C572" s="21">
        <v>424930</v>
      </c>
      <c r="D572" s="21" t="s">
        <v>811</v>
      </c>
    </row>
    <row r="573" spans="1:4" ht="25.5" x14ac:dyDescent="0.25">
      <c r="A573" s="21">
        <v>424940</v>
      </c>
      <c r="B573" s="21" t="s">
        <v>812</v>
      </c>
      <c r="C573" s="21">
        <v>424940</v>
      </c>
      <c r="D573" s="21" t="s">
        <v>812</v>
      </c>
    </row>
    <row r="574" spans="1:4" ht="25.5" x14ac:dyDescent="0.25">
      <c r="A574" s="21">
        <v>424950</v>
      </c>
      <c r="B574" s="21" t="s">
        <v>813</v>
      </c>
      <c r="C574" s="21">
        <v>424950</v>
      </c>
      <c r="D574" s="21" t="s">
        <v>813</v>
      </c>
    </row>
    <row r="575" spans="1:4" ht="25.5" x14ac:dyDescent="0.25">
      <c r="A575" s="21">
        <v>424990</v>
      </c>
      <c r="B575" s="21" t="s">
        <v>814</v>
      </c>
      <c r="C575" s="21">
        <v>424990</v>
      </c>
      <c r="D575" s="21" t="s">
        <v>814</v>
      </c>
    </row>
    <row r="576" spans="1:4" ht="25.5" x14ac:dyDescent="0.25">
      <c r="A576" s="21">
        <v>425110</v>
      </c>
      <c r="B576" s="21" t="s">
        <v>815</v>
      </c>
      <c r="C576" s="21">
        <v>425110</v>
      </c>
      <c r="D576" s="21" t="s">
        <v>815</v>
      </c>
    </row>
    <row r="577" spans="1:4" x14ac:dyDescent="0.25">
      <c r="A577" s="21">
        <v>425120</v>
      </c>
      <c r="B577" s="21" t="s">
        <v>816</v>
      </c>
      <c r="C577" s="21">
        <v>425120</v>
      </c>
      <c r="D577" s="21" t="s">
        <v>816</v>
      </c>
    </row>
    <row r="578" spans="1:4" x14ac:dyDescent="0.25">
      <c r="A578" s="21">
        <v>441110</v>
      </c>
      <c r="B578" s="21" t="s">
        <v>817</v>
      </c>
      <c r="C578" s="21">
        <v>441110</v>
      </c>
      <c r="D578" s="21" t="s">
        <v>817</v>
      </c>
    </row>
    <row r="579" spans="1:4" x14ac:dyDescent="0.25">
      <c r="A579" s="21">
        <v>441120</v>
      </c>
      <c r="B579" s="21" t="s">
        <v>818</v>
      </c>
      <c r="C579" s="21">
        <v>441120</v>
      </c>
      <c r="D579" s="21" t="s">
        <v>818</v>
      </c>
    </row>
    <row r="580" spans="1:4" x14ac:dyDescent="0.25">
      <c r="A580" s="21">
        <v>441210</v>
      </c>
      <c r="B580" s="21" t="s">
        <v>819</v>
      </c>
      <c r="C580" s="21">
        <v>441210</v>
      </c>
      <c r="D580" s="21" t="s">
        <v>819</v>
      </c>
    </row>
    <row r="581" spans="1:4" x14ac:dyDescent="0.25">
      <c r="A581" s="21">
        <v>441222</v>
      </c>
      <c r="B581" s="21" t="s">
        <v>820</v>
      </c>
      <c r="C581" s="21">
        <v>441222</v>
      </c>
      <c r="D581" s="21" t="s">
        <v>820</v>
      </c>
    </row>
    <row r="582" spans="1:4" ht="25.5" x14ac:dyDescent="0.25">
      <c r="A582" s="21">
        <v>441228</v>
      </c>
      <c r="B582" s="21" t="s">
        <v>821</v>
      </c>
      <c r="C582" s="21">
        <v>441228</v>
      </c>
      <c r="D582" s="21" t="s">
        <v>821</v>
      </c>
    </row>
    <row r="583" spans="1:4" ht="25.5" x14ac:dyDescent="0.25">
      <c r="A583" s="21">
        <v>441310</v>
      </c>
      <c r="B583" s="21" t="s">
        <v>822</v>
      </c>
      <c r="C583" s="21">
        <v>441310</v>
      </c>
      <c r="D583" s="21" t="s">
        <v>822</v>
      </c>
    </row>
    <row r="584" spans="1:4" x14ac:dyDescent="0.25">
      <c r="A584" s="21">
        <v>441320</v>
      </c>
      <c r="B584" s="21" t="s">
        <v>823</v>
      </c>
      <c r="C584" s="21">
        <v>441320</v>
      </c>
      <c r="D584" s="21" t="s">
        <v>823</v>
      </c>
    </row>
    <row r="585" spans="1:4" x14ac:dyDescent="0.25">
      <c r="A585" s="21">
        <v>442110</v>
      </c>
      <c r="B585" s="21" t="s">
        <v>824</v>
      </c>
      <c r="C585" s="21">
        <v>442110</v>
      </c>
      <c r="D585" s="21" t="s">
        <v>824</v>
      </c>
    </row>
    <row r="586" spans="1:4" x14ac:dyDescent="0.25">
      <c r="A586" s="21">
        <v>442210</v>
      </c>
      <c r="B586" s="21" t="s">
        <v>825</v>
      </c>
      <c r="C586" s="21">
        <v>442210</v>
      </c>
      <c r="D586" s="21" t="s">
        <v>825</v>
      </c>
    </row>
    <row r="587" spans="1:4" x14ac:dyDescent="0.25">
      <c r="A587" s="21">
        <v>442291</v>
      </c>
      <c r="B587" s="21" t="s">
        <v>826</v>
      </c>
      <c r="C587" s="21">
        <v>442291</v>
      </c>
      <c r="D587" s="21" t="s">
        <v>826</v>
      </c>
    </row>
    <row r="588" spans="1:4" x14ac:dyDescent="0.25">
      <c r="A588" s="21">
        <v>442299</v>
      </c>
      <c r="B588" s="21" t="s">
        <v>827</v>
      </c>
      <c r="C588" s="21">
        <v>442299</v>
      </c>
      <c r="D588" s="21" t="s">
        <v>827</v>
      </c>
    </row>
    <row r="589" spans="1:4" x14ac:dyDescent="0.25">
      <c r="A589" s="21">
        <v>443141</v>
      </c>
      <c r="B589" s="21" t="s">
        <v>828</v>
      </c>
      <c r="C589" s="21">
        <v>443141</v>
      </c>
      <c r="D589" s="21" t="s">
        <v>828</v>
      </c>
    </row>
    <row r="590" spans="1:4" x14ac:dyDescent="0.25">
      <c r="A590" s="21">
        <v>443142</v>
      </c>
      <c r="B590" s="21" t="s">
        <v>829</v>
      </c>
      <c r="C590" s="21">
        <v>443142</v>
      </c>
      <c r="D590" s="21" t="s">
        <v>829</v>
      </c>
    </row>
    <row r="591" spans="1:4" x14ac:dyDescent="0.25">
      <c r="A591" s="21">
        <v>444110</v>
      </c>
      <c r="B591" s="21" t="s">
        <v>830</v>
      </c>
      <c r="C591" s="21">
        <v>444110</v>
      </c>
      <c r="D591" s="21" t="s">
        <v>830</v>
      </c>
    </row>
    <row r="592" spans="1:4" x14ac:dyDescent="0.25">
      <c r="A592" s="21">
        <v>444120</v>
      </c>
      <c r="B592" s="21" t="s">
        <v>831</v>
      </c>
      <c r="C592" s="21">
        <v>444120</v>
      </c>
      <c r="D592" s="21" t="s">
        <v>831</v>
      </c>
    </row>
    <row r="593" spans="1:4" x14ac:dyDescent="0.25">
      <c r="A593" s="21">
        <v>444130</v>
      </c>
      <c r="B593" s="21" t="s">
        <v>832</v>
      </c>
      <c r="C593" s="21">
        <v>444130</v>
      </c>
      <c r="D593" s="21" t="s">
        <v>832</v>
      </c>
    </row>
    <row r="594" spans="1:4" x14ac:dyDescent="0.25">
      <c r="A594" s="21">
        <v>444190</v>
      </c>
      <c r="B594" s="21" t="s">
        <v>833</v>
      </c>
      <c r="C594" s="21">
        <v>444190</v>
      </c>
      <c r="D594" s="21" t="s">
        <v>833</v>
      </c>
    </row>
    <row r="595" spans="1:4" x14ac:dyDescent="0.25">
      <c r="A595" s="21">
        <v>444210</v>
      </c>
      <c r="B595" s="21" t="s">
        <v>834</v>
      </c>
      <c r="C595" s="21">
        <v>444210</v>
      </c>
      <c r="D595" s="21" t="s">
        <v>834</v>
      </c>
    </row>
    <row r="596" spans="1:4" ht="25.5" x14ac:dyDescent="0.25">
      <c r="A596" s="21">
        <v>444220</v>
      </c>
      <c r="B596" s="21" t="s">
        <v>835</v>
      </c>
      <c r="C596" s="21">
        <v>444220</v>
      </c>
      <c r="D596" s="21" t="s">
        <v>835</v>
      </c>
    </row>
    <row r="597" spans="1:4" ht="25.5" x14ac:dyDescent="0.25">
      <c r="A597" s="21">
        <v>445110</v>
      </c>
      <c r="B597" s="21" t="s">
        <v>836</v>
      </c>
      <c r="C597" s="21">
        <v>445110</v>
      </c>
      <c r="D597" s="21" t="s">
        <v>836</v>
      </c>
    </row>
    <row r="598" spans="1:4" x14ac:dyDescent="0.25">
      <c r="A598" s="21">
        <v>445120</v>
      </c>
      <c r="B598" s="21" t="s">
        <v>837</v>
      </c>
      <c r="C598" s="21">
        <v>445120</v>
      </c>
      <c r="D598" s="21" t="s">
        <v>837</v>
      </c>
    </row>
    <row r="599" spans="1:4" x14ac:dyDescent="0.25">
      <c r="A599" s="21">
        <v>445210</v>
      </c>
      <c r="B599" s="21" t="s">
        <v>838</v>
      </c>
      <c r="C599" s="21">
        <v>445210</v>
      </c>
      <c r="D599" s="21" t="s">
        <v>838</v>
      </c>
    </row>
    <row r="600" spans="1:4" x14ac:dyDescent="0.25">
      <c r="A600" s="21">
        <v>445220</v>
      </c>
      <c r="B600" s="21" t="s">
        <v>839</v>
      </c>
      <c r="C600" s="21">
        <v>445220</v>
      </c>
      <c r="D600" s="21" t="s">
        <v>839</v>
      </c>
    </row>
    <row r="601" spans="1:4" x14ac:dyDescent="0.25">
      <c r="A601" s="21">
        <v>445230</v>
      </c>
      <c r="B601" s="21" t="s">
        <v>840</v>
      </c>
      <c r="C601" s="21">
        <v>445230</v>
      </c>
      <c r="D601" s="21" t="s">
        <v>840</v>
      </c>
    </row>
    <row r="602" spans="1:4" x14ac:dyDescent="0.25">
      <c r="A602" s="21">
        <v>445291</v>
      </c>
      <c r="B602" s="21" t="s">
        <v>841</v>
      </c>
      <c r="C602" s="21">
        <v>445291</v>
      </c>
      <c r="D602" s="21" t="s">
        <v>841</v>
      </c>
    </row>
    <row r="603" spans="1:4" x14ac:dyDescent="0.25">
      <c r="A603" s="21">
        <v>445292</v>
      </c>
      <c r="B603" s="21" t="s">
        <v>842</v>
      </c>
      <c r="C603" s="21">
        <v>445292</v>
      </c>
      <c r="D603" s="21" t="s">
        <v>842</v>
      </c>
    </row>
    <row r="604" spans="1:4" x14ac:dyDescent="0.25">
      <c r="A604" s="21">
        <v>445299</v>
      </c>
      <c r="B604" s="21" t="s">
        <v>843</v>
      </c>
      <c r="C604" s="21">
        <v>445299</v>
      </c>
      <c r="D604" s="21" t="s">
        <v>843</v>
      </c>
    </row>
    <row r="605" spans="1:4" x14ac:dyDescent="0.25">
      <c r="A605" s="21">
        <v>445310</v>
      </c>
      <c r="B605" s="21" t="s">
        <v>844</v>
      </c>
      <c r="C605" s="21">
        <v>445310</v>
      </c>
      <c r="D605" s="21" t="s">
        <v>844</v>
      </c>
    </row>
    <row r="606" spans="1:4" x14ac:dyDescent="0.25">
      <c r="A606" s="21">
        <v>446110</v>
      </c>
      <c r="B606" s="21" t="s">
        <v>845</v>
      </c>
      <c r="C606" s="21">
        <v>446110</v>
      </c>
      <c r="D606" s="21" t="s">
        <v>845</v>
      </c>
    </row>
    <row r="607" spans="1:4" ht="25.5" x14ac:dyDescent="0.25">
      <c r="A607" s="21">
        <v>446120</v>
      </c>
      <c r="B607" s="21" t="s">
        <v>846</v>
      </c>
      <c r="C607" s="21">
        <v>446120</v>
      </c>
      <c r="D607" s="21" t="s">
        <v>846</v>
      </c>
    </row>
    <row r="608" spans="1:4" x14ac:dyDescent="0.25">
      <c r="A608" s="21">
        <v>446130</v>
      </c>
      <c r="B608" s="21" t="s">
        <v>847</v>
      </c>
      <c r="C608" s="21">
        <v>446130</v>
      </c>
      <c r="D608" s="21" t="s">
        <v>847</v>
      </c>
    </row>
    <row r="609" spans="1:4" x14ac:dyDescent="0.25">
      <c r="A609" s="21">
        <v>446191</v>
      </c>
      <c r="B609" s="21" t="s">
        <v>848</v>
      </c>
      <c r="C609" s="21">
        <v>446191</v>
      </c>
      <c r="D609" s="21" t="s">
        <v>848</v>
      </c>
    </row>
    <row r="610" spans="1:4" ht="25.5" x14ac:dyDescent="0.25">
      <c r="A610" s="21">
        <v>446199</v>
      </c>
      <c r="B610" s="21" t="s">
        <v>849</v>
      </c>
      <c r="C610" s="21">
        <v>446199</v>
      </c>
      <c r="D610" s="21" t="s">
        <v>849</v>
      </c>
    </row>
    <row r="611" spans="1:4" ht="25.5" x14ac:dyDescent="0.25">
      <c r="A611" s="21">
        <v>447110</v>
      </c>
      <c r="B611" s="21" t="s">
        <v>850</v>
      </c>
      <c r="C611" s="21">
        <v>447110</v>
      </c>
      <c r="D611" s="21" t="s">
        <v>850</v>
      </c>
    </row>
    <row r="612" spans="1:4" x14ac:dyDescent="0.25">
      <c r="A612" s="21">
        <v>447190</v>
      </c>
      <c r="B612" s="21" t="s">
        <v>851</v>
      </c>
      <c r="C612" s="21">
        <v>447190</v>
      </c>
      <c r="D612" s="21" t="s">
        <v>851</v>
      </c>
    </row>
    <row r="613" spans="1:4" x14ac:dyDescent="0.25">
      <c r="A613" s="21">
        <v>448110</v>
      </c>
      <c r="B613" s="21" t="s">
        <v>852</v>
      </c>
      <c r="C613" s="21">
        <v>448110</v>
      </c>
      <c r="D613" s="21" t="s">
        <v>852</v>
      </c>
    </row>
    <row r="614" spans="1:4" x14ac:dyDescent="0.25">
      <c r="A614" s="21">
        <v>448120</v>
      </c>
      <c r="B614" s="21" t="s">
        <v>853</v>
      </c>
      <c r="C614" s="21">
        <v>448120</v>
      </c>
      <c r="D614" s="21" t="s">
        <v>853</v>
      </c>
    </row>
    <row r="615" spans="1:4" x14ac:dyDescent="0.25">
      <c r="A615" s="21">
        <v>448130</v>
      </c>
      <c r="B615" s="21" t="s">
        <v>854</v>
      </c>
      <c r="C615" s="21">
        <v>448130</v>
      </c>
      <c r="D615" s="21" t="s">
        <v>854</v>
      </c>
    </row>
    <row r="616" spans="1:4" x14ac:dyDescent="0.25">
      <c r="A616" s="21">
        <v>448140</v>
      </c>
      <c r="B616" s="21" t="s">
        <v>855</v>
      </c>
      <c r="C616" s="21">
        <v>448140</v>
      </c>
      <c r="D616" s="21" t="s">
        <v>855</v>
      </c>
    </row>
    <row r="617" spans="1:4" x14ac:dyDescent="0.25">
      <c r="A617" s="21">
        <v>448150</v>
      </c>
      <c r="B617" s="21" t="s">
        <v>856</v>
      </c>
      <c r="C617" s="21">
        <v>448150</v>
      </c>
      <c r="D617" s="21" t="s">
        <v>856</v>
      </c>
    </row>
    <row r="618" spans="1:4" x14ac:dyDescent="0.25">
      <c r="A618" s="21">
        <v>448190</v>
      </c>
      <c r="B618" s="21" t="s">
        <v>857</v>
      </c>
      <c r="C618" s="21">
        <v>448190</v>
      </c>
      <c r="D618" s="21" t="s">
        <v>857</v>
      </c>
    </row>
    <row r="619" spans="1:4" x14ac:dyDescent="0.25">
      <c r="A619" s="21">
        <v>448210</v>
      </c>
      <c r="B619" s="21" t="s">
        <v>858</v>
      </c>
      <c r="C619" s="21">
        <v>448210</v>
      </c>
      <c r="D619" s="21" t="s">
        <v>858</v>
      </c>
    </row>
    <row r="620" spans="1:4" x14ac:dyDescent="0.25">
      <c r="A620" s="21">
        <v>448310</v>
      </c>
      <c r="B620" s="21" t="s">
        <v>859</v>
      </c>
      <c r="C620" s="21">
        <v>448310</v>
      </c>
      <c r="D620" s="21" t="s">
        <v>859</v>
      </c>
    </row>
    <row r="621" spans="1:4" x14ac:dyDescent="0.25">
      <c r="A621" s="21">
        <v>448320</v>
      </c>
      <c r="B621" s="21" t="s">
        <v>860</v>
      </c>
      <c r="C621" s="21">
        <v>448320</v>
      </c>
      <c r="D621" s="21" t="s">
        <v>860</v>
      </c>
    </row>
    <row r="622" spans="1:4" x14ac:dyDescent="0.25">
      <c r="A622" s="21">
        <v>451110</v>
      </c>
      <c r="B622" s="21" t="s">
        <v>861</v>
      </c>
      <c r="C622" s="21">
        <v>451110</v>
      </c>
      <c r="D622" s="21" t="s">
        <v>861</v>
      </c>
    </row>
    <row r="623" spans="1:4" x14ac:dyDescent="0.25">
      <c r="A623" s="21">
        <v>451120</v>
      </c>
      <c r="B623" s="21" t="s">
        <v>862</v>
      </c>
      <c r="C623" s="21">
        <v>451120</v>
      </c>
      <c r="D623" s="21" t="s">
        <v>862</v>
      </c>
    </row>
    <row r="624" spans="1:4" ht="25.5" x14ac:dyDescent="0.25">
      <c r="A624" s="21">
        <v>451130</v>
      </c>
      <c r="B624" s="21" t="s">
        <v>863</v>
      </c>
      <c r="C624" s="21">
        <v>451130</v>
      </c>
      <c r="D624" s="21" t="s">
        <v>863</v>
      </c>
    </row>
    <row r="625" spans="1:4" x14ac:dyDescent="0.25">
      <c r="A625" s="21">
        <v>451140</v>
      </c>
      <c r="B625" s="21" t="s">
        <v>864</v>
      </c>
      <c r="C625" s="21">
        <v>451140</v>
      </c>
      <c r="D625" s="21" t="s">
        <v>864</v>
      </c>
    </row>
    <row r="626" spans="1:4" x14ac:dyDescent="0.25">
      <c r="A626" s="21">
        <v>451211</v>
      </c>
      <c r="B626" s="21" t="s">
        <v>865</v>
      </c>
      <c r="C626" s="21">
        <v>451211</v>
      </c>
      <c r="D626" s="21" t="s">
        <v>865</v>
      </c>
    </row>
    <row r="627" spans="1:4" x14ac:dyDescent="0.25">
      <c r="A627" s="21">
        <v>451212</v>
      </c>
      <c r="B627" s="21" t="s">
        <v>866</v>
      </c>
      <c r="C627" s="21">
        <v>451212</v>
      </c>
      <c r="D627" s="21" t="s">
        <v>866</v>
      </c>
    </row>
    <row r="628" spans="1:4" ht="25.5" x14ac:dyDescent="0.25">
      <c r="A628" s="21">
        <v>452111</v>
      </c>
      <c r="B628" s="21" t="s">
        <v>867</v>
      </c>
      <c r="C628" s="23">
        <v>452210</v>
      </c>
      <c r="D628" s="21" t="s">
        <v>868</v>
      </c>
    </row>
    <row r="629" spans="1:4" ht="25.5" x14ac:dyDescent="0.25">
      <c r="A629" s="22">
        <v>452112</v>
      </c>
      <c r="B629" s="21" t="s">
        <v>869</v>
      </c>
      <c r="C629" s="23">
        <v>452210</v>
      </c>
      <c r="D629" s="21" t="s">
        <v>868</v>
      </c>
    </row>
    <row r="630" spans="1:4" ht="25.5" x14ac:dyDescent="0.25">
      <c r="A630" s="22">
        <v>452112</v>
      </c>
      <c r="B630" s="21" t="s">
        <v>870</v>
      </c>
      <c r="C630" s="23">
        <v>452311</v>
      </c>
      <c r="D630" s="21" t="s">
        <v>871</v>
      </c>
    </row>
    <row r="631" spans="1:4" x14ac:dyDescent="0.25">
      <c r="A631" s="21">
        <v>452910</v>
      </c>
      <c r="B631" s="21" t="s">
        <v>871</v>
      </c>
      <c r="C631" s="23">
        <v>452311</v>
      </c>
      <c r="D631" s="21" t="s">
        <v>871</v>
      </c>
    </row>
    <row r="632" spans="1:4" x14ac:dyDescent="0.25">
      <c r="A632" s="21">
        <v>452990</v>
      </c>
      <c r="B632" s="21" t="s">
        <v>872</v>
      </c>
      <c r="C632" s="21">
        <v>452319</v>
      </c>
      <c r="D632" s="21" t="s">
        <v>872</v>
      </c>
    </row>
    <row r="633" spans="1:4" x14ac:dyDescent="0.25">
      <c r="A633" s="21">
        <v>453110</v>
      </c>
      <c r="B633" s="21" t="s">
        <v>873</v>
      </c>
      <c r="C633" s="21">
        <v>453110</v>
      </c>
      <c r="D633" s="21" t="s">
        <v>873</v>
      </c>
    </row>
    <row r="634" spans="1:4" x14ac:dyDescent="0.25">
      <c r="A634" s="21">
        <v>453210</v>
      </c>
      <c r="B634" s="21" t="s">
        <v>874</v>
      </c>
      <c r="C634" s="21">
        <v>453210</v>
      </c>
      <c r="D634" s="21" t="s">
        <v>874</v>
      </c>
    </row>
    <row r="635" spans="1:4" x14ac:dyDescent="0.25">
      <c r="A635" s="21">
        <v>453220</v>
      </c>
      <c r="B635" s="21" t="s">
        <v>875</v>
      </c>
      <c r="C635" s="21">
        <v>453220</v>
      </c>
      <c r="D635" s="21" t="s">
        <v>875</v>
      </c>
    </row>
    <row r="636" spans="1:4" x14ac:dyDescent="0.25">
      <c r="A636" s="21">
        <v>453310</v>
      </c>
      <c r="B636" s="21" t="s">
        <v>876</v>
      </c>
      <c r="C636" s="21">
        <v>453310</v>
      </c>
      <c r="D636" s="21" t="s">
        <v>876</v>
      </c>
    </row>
    <row r="637" spans="1:4" x14ac:dyDescent="0.25">
      <c r="A637" s="21">
        <v>453910</v>
      </c>
      <c r="B637" s="21" t="s">
        <v>877</v>
      </c>
      <c r="C637" s="21">
        <v>453910</v>
      </c>
      <c r="D637" s="21" t="s">
        <v>877</v>
      </c>
    </row>
    <row r="638" spans="1:4" x14ac:dyDescent="0.25">
      <c r="A638" s="21">
        <v>453920</v>
      </c>
      <c r="B638" s="21" t="s">
        <v>878</v>
      </c>
      <c r="C638" s="21">
        <v>453920</v>
      </c>
      <c r="D638" s="21" t="s">
        <v>878</v>
      </c>
    </row>
    <row r="639" spans="1:4" x14ac:dyDescent="0.25">
      <c r="A639" s="21">
        <v>453930</v>
      </c>
      <c r="B639" s="21" t="s">
        <v>879</v>
      </c>
      <c r="C639" s="21">
        <v>453930</v>
      </c>
      <c r="D639" s="21" t="s">
        <v>879</v>
      </c>
    </row>
    <row r="640" spans="1:4" x14ac:dyDescent="0.25">
      <c r="A640" s="21">
        <v>453991</v>
      </c>
      <c r="B640" s="21" t="s">
        <v>880</v>
      </c>
      <c r="C640" s="21">
        <v>453991</v>
      </c>
      <c r="D640" s="21" t="s">
        <v>880</v>
      </c>
    </row>
    <row r="641" spans="1:4" ht="25.5" x14ac:dyDescent="0.25">
      <c r="A641" s="21">
        <v>453998</v>
      </c>
      <c r="B641" s="21" t="s">
        <v>881</v>
      </c>
      <c r="C641" s="21">
        <v>453998</v>
      </c>
      <c r="D641" s="21" t="s">
        <v>881</v>
      </c>
    </row>
    <row r="642" spans="1:4" ht="25.5" x14ac:dyDescent="0.25">
      <c r="A642" s="21">
        <v>454111</v>
      </c>
      <c r="B642" s="21" t="s">
        <v>882</v>
      </c>
      <c r="C642" s="23">
        <v>454110</v>
      </c>
      <c r="D642" s="21" t="s">
        <v>883</v>
      </c>
    </row>
    <row r="643" spans="1:4" ht="25.5" x14ac:dyDescent="0.25">
      <c r="A643" s="21">
        <v>454112</v>
      </c>
      <c r="B643" s="21" t="s">
        <v>884</v>
      </c>
      <c r="C643" s="23">
        <v>454110</v>
      </c>
      <c r="D643" s="21" t="s">
        <v>883</v>
      </c>
    </row>
    <row r="644" spans="1:4" ht="25.5" x14ac:dyDescent="0.25">
      <c r="A644" s="21">
        <v>454113</v>
      </c>
      <c r="B644" s="21" t="s">
        <v>885</v>
      </c>
      <c r="C644" s="23">
        <v>454110</v>
      </c>
      <c r="D644" s="21" t="s">
        <v>883</v>
      </c>
    </row>
    <row r="645" spans="1:4" x14ac:dyDescent="0.25">
      <c r="A645" s="21">
        <v>454210</v>
      </c>
      <c r="B645" s="21" t="s">
        <v>886</v>
      </c>
      <c r="C645" s="21">
        <v>454210</v>
      </c>
      <c r="D645" s="21" t="s">
        <v>886</v>
      </c>
    </row>
    <row r="646" spans="1:4" x14ac:dyDescent="0.25">
      <c r="A646" s="21">
        <v>454310</v>
      </c>
      <c r="B646" s="21" t="s">
        <v>887</v>
      </c>
      <c r="C646" s="21">
        <v>454310</v>
      </c>
      <c r="D646" s="21" t="s">
        <v>887</v>
      </c>
    </row>
    <row r="647" spans="1:4" x14ac:dyDescent="0.25">
      <c r="A647" s="21">
        <v>454390</v>
      </c>
      <c r="B647" s="21" t="s">
        <v>888</v>
      </c>
      <c r="C647" s="21">
        <v>454390</v>
      </c>
      <c r="D647" s="21" t="s">
        <v>888</v>
      </c>
    </row>
    <row r="648" spans="1:4" x14ac:dyDescent="0.25">
      <c r="A648" s="21">
        <v>481111</v>
      </c>
      <c r="B648" s="21" t="s">
        <v>889</v>
      </c>
      <c r="C648" s="21">
        <v>481111</v>
      </c>
      <c r="D648" s="21" t="s">
        <v>889</v>
      </c>
    </row>
    <row r="649" spans="1:4" x14ac:dyDescent="0.25">
      <c r="A649" s="21">
        <v>481112</v>
      </c>
      <c r="B649" s="21" t="s">
        <v>890</v>
      </c>
      <c r="C649" s="21">
        <v>481112</v>
      </c>
      <c r="D649" s="21" t="s">
        <v>890</v>
      </c>
    </row>
    <row r="650" spans="1:4" ht="25.5" x14ac:dyDescent="0.25">
      <c r="A650" s="21">
        <v>481211</v>
      </c>
      <c r="B650" s="21" t="s">
        <v>891</v>
      </c>
      <c r="C650" s="21">
        <v>481211</v>
      </c>
      <c r="D650" s="21" t="s">
        <v>891</v>
      </c>
    </row>
    <row r="651" spans="1:4" ht="25.5" x14ac:dyDescent="0.25">
      <c r="A651" s="21">
        <v>481212</v>
      </c>
      <c r="B651" s="21" t="s">
        <v>892</v>
      </c>
      <c r="C651" s="21">
        <v>481212</v>
      </c>
      <c r="D651" s="21" t="s">
        <v>892</v>
      </c>
    </row>
    <row r="652" spans="1:4" x14ac:dyDescent="0.25">
      <c r="A652" s="21">
        <v>481219</v>
      </c>
      <c r="B652" s="21" t="s">
        <v>893</v>
      </c>
      <c r="C652" s="21">
        <v>481219</v>
      </c>
      <c r="D652" s="21" t="s">
        <v>893</v>
      </c>
    </row>
    <row r="653" spans="1:4" x14ac:dyDescent="0.25">
      <c r="A653" s="21">
        <v>482111</v>
      </c>
      <c r="B653" s="21" t="s">
        <v>894</v>
      </c>
      <c r="C653" s="21">
        <v>482111</v>
      </c>
      <c r="D653" s="21" t="s">
        <v>894</v>
      </c>
    </row>
    <row r="654" spans="1:4" x14ac:dyDescent="0.25">
      <c r="A654" s="21">
        <v>482112</v>
      </c>
      <c r="B654" s="21" t="s">
        <v>895</v>
      </c>
      <c r="C654" s="21">
        <v>482112</v>
      </c>
      <c r="D654" s="21" t="s">
        <v>895</v>
      </c>
    </row>
    <row r="655" spans="1:4" x14ac:dyDescent="0.25">
      <c r="A655" s="21">
        <v>483111</v>
      </c>
      <c r="B655" s="21" t="s">
        <v>896</v>
      </c>
      <c r="C655" s="21">
        <v>483111</v>
      </c>
      <c r="D655" s="21" t="s">
        <v>896</v>
      </c>
    </row>
    <row r="656" spans="1:4" x14ac:dyDescent="0.25">
      <c r="A656" s="21">
        <v>483112</v>
      </c>
      <c r="B656" s="21" t="s">
        <v>897</v>
      </c>
      <c r="C656" s="21">
        <v>483112</v>
      </c>
      <c r="D656" s="21" t="s">
        <v>897</v>
      </c>
    </row>
    <row r="657" spans="1:4" ht="25.5" x14ac:dyDescent="0.25">
      <c r="A657" s="21">
        <v>483113</v>
      </c>
      <c r="B657" s="21" t="s">
        <v>898</v>
      </c>
      <c r="C657" s="21">
        <v>483113</v>
      </c>
      <c r="D657" s="21" t="s">
        <v>898</v>
      </c>
    </row>
    <row r="658" spans="1:4" ht="25.5" x14ac:dyDescent="0.25">
      <c r="A658" s="21">
        <v>483114</v>
      </c>
      <c r="B658" s="21" t="s">
        <v>899</v>
      </c>
      <c r="C658" s="21">
        <v>483114</v>
      </c>
      <c r="D658" s="21" t="s">
        <v>899</v>
      </c>
    </row>
    <row r="659" spans="1:4" x14ac:dyDescent="0.25">
      <c r="A659" s="21">
        <v>483211</v>
      </c>
      <c r="B659" s="21" t="s">
        <v>900</v>
      </c>
      <c r="C659" s="21">
        <v>483211</v>
      </c>
      <c r="D659" s="21" t="s">
        <v>900</v>
      </c>
    </row>
    <row r="660" spans="1:4" x14ac:dyDescent="0.25">
      <c r="A660" s="21">
        <v>483212</v>
      </c>
      <c r="B660" s="21" t="s">
        <v>901</v>
      </c>
      <c r="C660" s="21">
        <v>483212</v>
      </c>
      <c r="D660" s="21" t="s">
        <v>901</v>
      </c>
    </row>
    <row r="661" spans="1:4" x14ac:dyDescent="0.25">
      <c r="A661" s="21">
        <v>484110</v>
      </c>
      <c r="B661" s="21" t="s">
        <v>902</v>
      </c>
      <c r="C661" s="21">
        <v>484110</v>
      </c>
      <c r="D661" s="21" t="s">
        <v>902</v>
      </c>
    </row>
    <row r="662" spans="1:4" ht="25.5" x14ac:dyDescent="0.25">
      <c r="A662" s="21">
        <v>484121</v>
      </c>
      <c r="B662" s="21" t="s">
        <v>903</v>
      </c>
      <c r="C662" s="21">
        <v>484121</v>
      </c>
      <c r="D662" s="21" t="s">
        <v>903</v>
      </c>
    </row>
    <row r="663" spans="1:4" ht="25.5" x14ac:dyDescent="0.25">
      <c r="A663" s="21">
        <v>484122</v>
      </c>
      <c r="B663" s="21" t="s">
        <v>904</v>
      </c>
      <c r="C663" s="21">
        <v>484122</v>
      </c>
      <c r="D663" s="21" t="s">
        <v>904</v>
      </c>
    </row>
    <row r="664" spans="1:4" ht="25.5" x14ac:dyDescent="0.25">
      <c r="A664" s="21">
        <v>484210</v>
      </c>
      <c r="B664" s="21" t="s">
        <v>905</v>
      </c>
      <c r="C664" s="21">
        <v>484210</v>
      </c>
      <c r="D664" s="21" t="s">
        <v>905</v>
      </c>
    </row>
    <row r="665" spans="1:4" ht="25.5" x14ac:dyDescent="0.25">
      <c r="A665" s="21">
        <v>484220</v>
      </c>
      <c r="B665" s="21" t="s">
        <v>906</v>
      </c>
      <c r="C665" s="21">
        <v>484220</v>
      </c>
      <c r="D665" s="21" t="s">
        <v>906</v>
      </c>
    </row>
    <row r="666" spans="1:4" ht="25.5" x14ac:dyDescent="0.25">
      <c r="A666" s="21">
        <v>484230</v>
      </c>
      <c r="B666" s="21" t="s">
        <v>907</v>
      </c>
      <c r="C666" s="21">
        <v>484230</v>
      </c>
      <c r="D666" s="21" t="s">
        <v>907</v>
      </c>
    </row>
    <row r="667" spans="1:4" x14ac:dyDescent="0.25">
      <c r="A667" s="21">
        <v>485111</v>
      </c>
      <c r="B667" s="21" t="s">
        <v>908</v>
      </c>
      <c r="C667" s="21">
        <v>485111</v>
      </c>
      <c r="D667" s="21" t="s">
        <v>908</v>
      </c>
    </row>
    <row r="668" spans="1:4" x14ac:dyDescent="0.25">
      <c r="A668" s="21">
        <v>485112</v>
      </c>
      <c r="B668" s="21" t="s">
        <v>909</v>
      </c>
      <c r="C668" s="21">
        <v>485112</v>
      </c>
      <c r="D668" s="21" t="s">
        <v>909</v>
      </c>
    </row>
    <row r="669" spans="1:4" ht="25.5" x14ac:dyDescent="0.25">
      <c r="A669" s="21">
        <v>485113</v>
      </c>
      <c r="B669" s="21" t="s">
        <v>910</v>
      </c>
      <c r="C669" s="21">
        <v>485113</v>
      </c>
      <c r="D669" s="21" t="s">
        <v>910</v>
      </c>
    </row>
    <row r="670" spans="1:4" x14ac:dyDescent="0.25">
      <c r="A670" s="21">
        <v>485119</v>
      </c>
      <c r="B670" s="21" t="s">
        <v>911</v>
      </c>
      <c r="C670" s="21">
        <v>485119</v>
      </c>
      <c r="D670" s="21" t="s">
        <v>911</v>
      </c>
    </row>
    <row r="671" spans="1:4" x14ac:dyDescent="0.25">
      <c r="A671" s="21">
        <v>485210</v>
      </c>
      <c r="B671" s="21" t="s">
        <v>912</v>
      </c>
      <c r="C671" s="21">
        <v>485210</v>
      </c>
      <c r="D671" s="21" t="s">
        <v>912</v>
      </c>
    </row>
    <row r="672" spans="1:4" x14ac:dyDescent="0.25">
      <c r="A672" s="21">
        <v>485310</v>
      </c>
      <c r="B672" s="21" t="s">
        <v>913</v>
      </c>
      <c r="C672" s="21">
        <v>485310</v>
      </c>
      <c r="D672" s="21" t="s">
        <v>913</v>
      </c>
    </row>
    <row r="673" spans="1:4" x14ac:dyDescent="0.25">
      <c r="A673" s="21">
        <v>485320</v>
      </c>
      <c r="B673" s="21" t="s">
        <v>914</v>
      </c>
      <c r="C673" s="21">
        <v>485320</v>
      </c>
      <c r="D673" s="21" t="s">
        <v>914</v>
      </c>
    </row>
    <row r="674" spans="1:4" ht="25.5" x14ac:dyDescent="0.25">
      <c r="A674" s="21">
        <v>485410</v>
      </c>
      <c r="B674" s="21" t="s">
        <v>915</v>
      </c>
      <c r="C674" s="21">
        <v>485410</v>
      </c>
      <c r="D674" s="21" t="s">
        <v>915</v>
      </c>
    </row>
    <row r="675" spans="1:4" x14ac:dyDescent="0.25">
      <c r="A675" s="21">
        <v>485510</v>
      </c>
      <c r="B675" s="21" t="s">
        <v>916</v>
      </c>
      <c r="C675" s="21">
        <v>485510</v>
      </c>
      <c r="D675" s="21" t="s">
        <v>916</v>
      </c>
    </row>
    <row r="676" spans="1:4" x14ac:dyDescent="0.25">
      <c r="A676" s="21">
        <v>485991</v>
      </c>
      <c r="B676" s="21" t="s">
        <v>917</v>
      </c>
      <c r="C676" s="21">
        <v>485991</v>
      </c>
      <c r="D676" s="21" t="s">
        <v>917</v>
      </c>
    </row>
    <row r="677" spans="1:4" ht="25.5" x14ac:dyDescent="0.25">
      <c r="A677" s="21">
        <v>485999</v>
      </c>
      <c r="B677" s="21" t="s">
        <v>918</v>
      </c>
      <c r="C677" s="21">
        <v>485999</v>
      </c>
      <c r="D677" s="21" t="s">
        <v>918</v>
      </c>
    </row>
    <row r="678" spans="1:4" x14ac:dyDescent="0.25">
      <c r="A678" s="21">
        <v>486110</v>
      </c>
      <c r="B678" s="21" t="s">
        <v>919</v>
      </c>
      <c r="C678" s="21">
        <v>486110</v>
      </c>
      <c r="D678" s="21" t="s">
        <v>919</v>
      </c>
    </row>
    <row r="679" spans="1:4" x14ac:dyDescent="0.25">
      <c r="A679" s="21">
        <v>486210</v>
      </c>
      <c r="B679" s="21" t="s">
        <v>920</v>
      </c>
      <c r="C679" s="21">
        <v>486210</v>
      </c>
      <c r="D679" s="21" t="s">
        <v>920</v>
      </c>
    </row>
    <row r="680" spans="1:4" ht="25.5" x14ac:dyDescent="0.25">
      <c r="A680" s="21">
        <v>486910</v>
      </c>
      <c r="B680" s="21" t="s">
        <v>921</v>
      </c>
      <c r="C680" s="21">
        <v>486910</v>
      </c>
      <c r="D680" s="21" t="s">
        <v>921</v>
      </c>
    </row>
    <row r="681" spans="1:4" x14ac:dyDescent="0.25">
      <c r="A681" s="21">
        <v>486990</v>
      </c>
      <c r="B681" s="21" t="s">
        <v>922</v>
      </c>
      <c r="C681" s="21">
        <v>486990</v>
      </c>
      <c r="D681" s="21" t="s">
        <v>922</v>
      </c>
    </row>
    <row r="682" spans="1:4" ht="25.5" x14ac:dyDescent="0.25">
      <c r="A682" s="21">
        <v>487110</v>
      </c>
      <c r="B682" s="21" t="s">
        <v>923</v>
      </c>
      <c r="C682" s="21">
        <v>487110</v>
      </c>
      <c r="D682" s="21" t="s">
        <v>923</v>
      </c>
    </row>
    <row r="683" spans="1:4" ht="25.5" x14ac:dyDescent="0.25">
      <c r="A683" s="21">
        <v>487210</v>
      </c>
      <c r="B683" s="21" t="s">
        <v>924</v>
      </c>
      <c r="C683" s="21">
        <v>487210</v>
      </c>
      <c r="D683" s="21" t="s">
        <v>924</v>
      </c>
    </row>
    <row r="684" spans="1:4" ht="25.5" x14ac:dyDescent="0.25">
      <c r="A684" s="21">
        <v>487990</v>
      </c>
      <c r="B684" s="21" t="s">
        <v>925</v>
      </c>
      <c r="C684" s="21">
        <v>487990</v>
      </c>
      <c r="D684" s="21" t="s">
        <v>925</v>
      </c>
    </row>
    <row r="685" spans="1:4" x14ac:dyDescent="0.25">
      <c r="A685" s="21">
        <v>488111</v>
      </c>
      <c r="B685" s="21" t="s">
        <v>926</v>
      </c>
      <c r="C685" s="21">
        <v>488111</v>
      </c>
      <c r="D685" s="21" t="s">
        <v>926</v>
      </c>
    </row>
    <row r="686" spans="1:4" x14ac:dyDescent="0.25">
      <c r="A686" s="21">
        <v>488119</v>
      </c>
      <c r="B686" s="21" t="s">
        <v>927</v>
      </c>
      <c r="C686" s="21">
        <v>488119</v>
      </c>
      <c r="D686" s="21" t="s">
        <v>927</v>
      </c>
    </row>
    <row r="687" spans="1:4" ht="25.5" x14ac:dyDescent="0.25">
      <c r="A687" s="21">
        <v>488190</v>
      </c>
      <c r="B687" s="21" t="s">
        <v>928</v>
      </c>
      <c r="C687" s="21">
        <v>488190</v>
      </c>
      <c r="D687" s="21" t="s">
        <v>928</v>
      </c>
    </row>
    <row r="688" spans="1:4" x14ac:dyDescent="0.25">
      <c r="A688" s="21">
        <v>488210</v>
      </c>
      <c r="B688" s="21" t="s">
        <v>929</v>
      </c>
      <c r="C688" s="21">
        <v>488210</v>
      </c>
      <c r="D688" s="21" t="s">
        <v>929</v>
      </c>
    </row>
    <row r="689" spans="1:4" x14ac:dyDescent="0.25">
      <c r="A689" s="21">
        <v>488310</v>
      </c>
      <c r="B689" s="21" t="s">
        <v>930</v>
      </c>
      <c r="C689" s="21">
        <v>488310</v>
      </c>
      <c r="D689" s="21" t="s">
        <v>930</v>
      </c>
    </row>
    <row r="690" spans="1:4" x14ac:dyDescent="0.25">
      <c r="A690" s="21">
        <v>488320</v>
      </c>
      <c r="B690" s="21" t="s">
        <v>931</v>
      </c>
      <c r="C690" s="21">
        <v>488320</v>
      </c>
      <c r="D690" s="21" t="s">
        <v>931</v>
      </c>
    </row>
    <row r="691" spans="1:4" x14ac:dyDescent="0.25">
      <c r="A691" s="21">
        <v>488330</v>
      </c>
      <c r="B691" s="21" t="s">
        <v>932</v>
      </c>
      <c r="C691" s="21">
        <v>488330</v>
      </c>
      <c r="D691" s="21" t="s">
        <v>932</v>
      </c>
    </row>
    <row r="692" spans="1:4" ht="25.5" x14ac:dyDescent="0.25">
      <c r="A692" s="21">
        <v>488390</v>
      </c>
      <c r="B692" s="21" t="s">
        <v>933</v>
      </c>
      <c r="C692" s="21">
        <v>488390</v>
      </c>
      <c r="D692" s="21" t="s">
        <v>933</v>
      </c>
    </row>
    <row r="693" spans="1:4" x14ac:dyDescent="0.25">
      <c r="A693" s="21">
        <v>488410</v>
      </c>
      <c r="B693" s="21" t="s">
        <v>934</v>
      </c>
      <c r="C693" s="21">
        <v>488410</v>
      </c>
      <c r="D693" s="21" t="s">
        <v>934</v>
      </c>
    </row>
    <row r="694" spans="1:4" ht="25.5" x14ac:dyDescent="0.25">
      <c r="A694" s="21">
        <v>488490</v>
      </c>
      <c r="B694" s="21" t="s">
        <v>935</v>
      </c>
      <c r="C694" s="21">
        <v>488490</v>
      </c>
      <c r="D694" s="21" t="s">
        <v>935</v>
      </c>
    </row>
    <row r="695" spans="1:4" x14ac:dyDescent="0.25">
      <c r="A695" s="21">
        <v>488510</v>
      </c>
      <c r="B695" s="21" t="s">
        <v>936</v>
      </c>
      <c r="C695" s="21">
        <v>488510</v>
      </c>
      <c r="D695" s="21" t="s">
        <v>936</v>
      </c>
    </row>
    <row r="696" spans="1:4" x14ac:dyDescent="0.25">
      <c r="A696" s="21">
        <v>488991</v>
      </c>
      <c r="B696" s="21" t="s">
        <v>937</v>
      </c>
      <c r="C696" s="21">
        <v>488991</v>
      </c>
      <c r="D696" s="21" t="s">
        <v>937</v>
      </c>
    </row>
    <row r="697" spans="1:4" ht="25.5" x14ac:dyDescent="0.25">
      <c r="A697" s="21">
        <v>488999</v>
      </c>
      <c r="B697" s="21" t="s">
        <v>938</v>
      </c>
      <c r="C697" s="21">
        <v>488999</v>
      </c>
      <c r="D697" s="21" t="s">
        <v>938</v>
      </c>
    </row>
    <row r="698" spans="1:4" x14ac:dyDescent="0.25">
      <c r="A698" s="21">
        <v>491110</v>
      </c>
      <c r="B698" s="21" t="s">
        <v>939</v>
      </c>
      <c r="C698" s="21">
        <v>491110</v>
      </c>
      <c r="D698" s="21" t="s">
        <v>939</v>
      </c>
    </row>
    <row r="699" spans="1:4" x14ac:dyDescent="0.25">
      <c r="A699" s="21">
        <v>492110</v>
      </c>
      <c r="B699" s="21" t="s">
        <v>940</v>
      </c>
      <c r="C699" s="21">
        <v>492110</v>
      </c>
      <c r="D699" s="21" t="s">
        <v>940</v>
      </c>
    </row>
    <row r="700" spans="1:4" x14ac:dyDescent="0.25">
      <c r="A700" s="21">
        <v>492210</v>
      </c>
      <c r="B700" s="21" t="s">
        <v>941</v>
      </c>
      <c r="C700" s="21">
        <v>492210</v>
      </c>
      <c r="D700" s="21" t="s">
        <v>941</v>
      </c>
    </row>
    <row r="701" spans="1:4" x14ac:dyDescent="0.25">
      <c r="A701" s="21">
        <v>493110</v>
      </c>
      <c r="B701" s="21" t="s">
        <v>942</v>
      </c>
      <c r="C701" s="21">
        <v>493110</v>
      </c>
      <c r="D701" s="21" t="s">
        <v>942</v>
      </c>
    </row>
    <row r="702" spans="1:4" x14ac:dyDescent="0.25">
      <c r="A702" s="21">
        <v>493120</v>
      </c>
      <c r="B702" s="21" t="s">
        <v>943</v>
      </c>
      <c r="C702" s="21">
        <v>493120</v>
      </c>
      <c r="D702" s="21" t="s">
        <v>943</v>
      </c>
    </row>
    <row r="703" spans="1:4" x14ac:dyDescent="0.25">
      <c r="A703" s="21">
        <v>493130</v>
      </c>
      <c r="B703" s="21" t="s">
        <v>944</v>
      </c>
      <c r="C703" s="21">
        <v>493130</v>
      </c>
      <c r="D703" s="21" t="s">
        <v>944</v>
      </c>
    </row>
    <row r="704" spans="1:4" x14ac:dyDescent="0.25">
      <c r="A704" s="21">
        <v>493190</v>
      </c>
      <c r="B704" s="21" t="s">
        <v>945</v>
      </c>
      <c r="C704" s="21">
        <v>493190</v>
      </c>
      <c r="D704" s="21" t="s">
        <v>945</v>
      </c>
    </row>
    <row r="705" spans="1:4" x14ac:dyDescent="0.25">
      <c r="A705" s="21">
        <v>511110</v>
      </c>
      <c r="B705" s="21" t="s">
        <v>946</v>
      </c>
      <c r="C705" s="21">
        <v>511110</v>
      </c>
      <c r="D705" s="21" t="s">
        <v>946</v>
      </c>
    </row>
    <row r="706" spans="1:4" x14ac:dyDescent="0.25">
      <c r="A706" s="21">
        <v>511120</v>
      </c>
      <c r="B706" s="21" t="s">
        <v>947</v>
      </c>
      <c r="C706" s="21">
        <v>511120</v>
      </c>
      <c r="D706" s="21" t="s">
        <v>947</v>
      </c>
    </row>
    <row r="707" spans="1:4" x14ac:dyDescent="0.25">
      <c r="A707" s="21">
        <v>511130</v>
      </c>
      <c r="B707" s="21" t="s">
        <v>948</v>
      </c>
      <c r="C707" s="21">
        <v>511130</v>
      </c>
      <c r="D707" s="21" t="s">
        <v>948</v>
      </c>
    </row>
    <row r="708" spans="1:4" x14ac:dyDescent="0.25">
      <c r="A708" s="21">
        <v>511140</v>
      </c>
      <c r="B708" s="21" t="s">
        <v>949</v>
      </c>
      <c r="C708" s="21">
        <v>511140</v>
      </c>
      <c r="D708" s="21" t="s">
        <v>949</v>
      </c>
    </row>
    <row r="709" spans="1:4" x14ac:dyDescent="0.25">
      <c r="A709" s="21">
        <v>511191</v>
      </c>
      <c r="B709" s="21" t="s">
        <v>950</v>
      </c>
      <c r="C709" s="21">
        <v>511191</v>
      </c>
      <c r="D709" s="21" t="s">
        <v>950</v>
      </c>
    </row>
    <row r="710" spans="1:4" x14ac:dyDescent="0.25">
      <c r="A710" s="21">
        <v>511199</v>
      </c>
      <c r="B710" s="21" t="s">
        <v>951</v>
      </c>
      <c r="C710" s="21">
        <v>511199</v>
      </c>
      <c r="D710" s="21" t="s">
        <v>951</v>
      </c>
    </row>
    <row r="711" spans="1:4" x14ac:dyDescent="0.25">
      <c r="A711" s="21">
        <v>511210</v>
      </c>
      <c r="B711" s="21" t="s">
        <v>952</v>
      </c>
      <c r="C711" s="21">
        <v>511210</v>
      </c>
      <c r="D711" s="21" t="s">
        <v>952</v>
      </c>
    </row>
    <row r="712" spans="1:4" x14ac:dyDescent="0.25">
      <c r="A712" s="21">
        <v>512110</v>
      </c>
      <c r="B712" s="21" t="s">
        <v>953</v>
      </c>
      <c r="C712" s="21">
        <v>512110</v>
      </c>
      <c r="D712" s="21" t="s">
        <v>953</v>
      </c>
    </row>
    <row r="713" spans="1:4" x14ac:dyDescent="0.25">
      <c r="A713" s="21">
        <v>512120</v>
      </c>
      <c r="B713" s="21" t="s">
        <v>954</v>
      </c>
      <c r="C713" s="21">
        <v>512120</v>
      </c>
      <c r="D713" s="21" t="s">
        <v>954</v>
      </c>
    </row>
    <row r="714" spans="1:4" ht="25.5" x14ac:dyDescent="0.25">
      <c r="A714" s="21">
        <v>512131</v>
      </c>
      <c r="B714" s="21" t="s">
        <v>955</v>
      </c>
      <c r="C714" s="21">
        <v>512131</v>
      </c>
      <c r="D714" s="21" t="s">
        <v>955</v>
      </c>
    </row>
    <row r="715" spans="1:4" x14ac:dyDescent="0.25">
      <c r="A715" s="21">
        <v>512132</v>
      </c>
      <c r="B715" s="21" t="s">
        <v>956</v>
      </c>
      <c r="C715" s="21">
        <v>512132</v>
      </c>
      <c r="D715" s="21" t="s">
        <v>956</v>
      </c>
    </row>
    <row r="716" spans="1:4" ht="25.5" x14ac:dyDescent="0.25">
      <c r="A716" s="21">
        <v>512191</v>
      </c>
      <c r="B716" s="21" t="s">
        <v>957</v>
      </c>
      <c r="C716" s="21">
        <v>512191</v>
      </c>
      <c r="D716" s="21" t="s">
        <v>957</v>
      </c>
    </row>
    <row r="717" spans="1:4" ht="25.5" x14ac:dyDescent="0.25">
      <c r="A717" s="21">
        <v>512199</v>
      </c>
      <c r="B717" s="21" t="s">
        <v>958</v>
      </c>
      <c r="C717" s="21">
        <v>512199</v>
      </c>
      <c r="D717" s="21" t="s">
        <v>958</v>
      </c>
    </row>
    <row r="718" spans="1:4" x14ac:dyDescent="0.25">
      <c r="A718" s="21">
        <v>512210</v>
      </c>
      <c r="B718" s="21" t="s">
        <v>959</v>
      </c>
      <c r="C718" s="23">
        <v>512250</v>
      </c>
      <c r="D718" s="21" t="s">
        <v>960</v>
      </c>
    </row>
    <row r="719" spans="1:4" ht="25.5" x14ac:dyDescent="0.25">
      <c r="A719" s="21">
        <v>512220</v>
      </c>
      <c r="B719" s="21" t="s">
        <v>961</v>
      </c>
      <c r="C719" s="23">
        <v>512250</v>
      </c>
      <c r="D719" s="21" t="s">
        <v>960</v>
      </c>
    </row>
    <row r="720" spans="1:4" x14ac:dyDescent="0.25">
      <c r="A720" s="21">
        <v>512230</v>
      </c>
      <c r="B720" s="21" t="s">
        <v>962</v>
      </c>
      <c r="C720" s="21">
        <v>512230</v>
      </c>
      <c r="D720" s="21" t="s">
        <v>962</v>
      </c>
    </row>
    <row r="721" spans="1:4" x14ac:dyDescent="0.25">
      <c r="A721" s="21">
        <v>512240</v>
      </c>
      <c r="B721" s="21" t="s">
        <v>963</v>
      </c>
      <c r="C721" s="21">
        <v>512240</v>
      </c>
      <c r="D721" s="21" t="s">
        <v>963</v>
      </c>
    </row>
    <row r="722" spans="1:4" x14ac:dyDescent="0.25">
      <c r="A722" s="21">
        <v>512290</v>
      </c>
      <c r="B722" s="21" t="s">
        <v>964</v>
      </c>
      <c r="C722" s="21">
        <v>512290</v>
      </c>
      <c r="D722" s="21" t="s">
        <v>964</v>
      </c>
    </row>
    <row r="723" spans="1:4" x14ac:dyDescent="0.25">
      <c r="A723" s="21">
        <v>515111</v>
      </c>
      <c r="B723" s="21" t="s">
        <v>965</v>
      </c>
      <c r="C723" s="21">
        <v>515111</v>
      </c>
      <c r="D723" s="21" t="s">
        <v>965</v>
      </c>
    </row>
    <row r="724" spans="1:4" x14ac:dyDescent="0.25">
      <c r="A724" s="21">
        <v>515112</v>
      </c>
      <c r="B724" s="21" t="s">
        <v>966</v>
      </c>
      <c r="C724" s="21">
        <v>515112</v>
      </c>
      <c r="D724" s="21" t="s">
        <v>966</v>
      </c>
    </row>
    <row r="725" spans="1:4" x14ac:dyDescent="0.25">
      <c r="A725" s="21">
        <v>515120</v>
      </c>
      <c r="B725" s="21" t="s">
        <v>967</v>
      </c>
      <c r="C725" s="21">
        <v>515120</v>
      </c>
      <c r="D725" s="21" t="s">
        <v>967</v>
      </c>
    </row>
    <row r="726" spans="1:4" ht="25.5" x14ac:dyDescent="0.25">
      <c r="A726" s="21">
        <v>515210</v>
      </c>
      <c r="B726" s="21" t="s">
        <v>968</v>
      </c>
      <c r="C726" s="21">
        <v>515210</v>
      </c>
      <c r="D726" s="21" t="s">
        <v>968</v>
      </c>
    </row>
    <row r="727" spans="1:4" x14ac:dyDescent="0.25">
      <c r="A727" s="21">
        <v>517110</v>
      </c>
      <c r="B727" s="21" t="s">
        <v>969</v>
      </c>
      <c r="C727" s="21">
        <v>517311</v>
      </c>
      <c r="D727" s="21" t="s">
        <v>969</v>
      </c>
    </row>
    <row r="728" spans="1:4" ht="25.5" x14ac:dyDescent="0.25">
      <c r="A728" s="21">
        <v>517210</v>
      </c>
      <c r="B728" s="21" t="s">
        <v>970</v>
      </c>
      <c r="C728" s="21">
        <v>517312</v>
      </c>
      <c r="D728" s="21" t="s">
        <v>970</v>
      </c>
    </row>
    <row r="729" spans="1:4" x14ac:dyDescent="0.25">
      <c r="A729" s="21">
        <v>517410</v>
      </c>
      <c r="B729" s="21" t="s">
        <v>971</v>
      </c>
      <c r="C729" s="21">
        <v>517410</v>
      </c>
      <c r="D729" s="21" t="s">
        <v>971</v>
      </c>
    </row>
    <row r="730" spans="1:4" x14ac:dyDescent="0.25">
      <c r="A730" s="21">
        <v>517911</v>
      </c>
      <c r="B730" s="21" t="s">
        <v>972</v>
      </c>
      <c r="C730" s="21">
        <v>517911</v>
      </c>
      <c r="D730" s="21" t="s">
        <v>972</v>
      </c>
    </row>
    <row r="731" spans="1:4" x14ac:dyDescent="0.25">
      <c r="A731" s="21">
        <v>517919</v>
      </c>
      <c r="B731" s="21" t="s">
        <v>973</v>
      </c>
      <c r="C731" s="21">
        <v>517919</v>
      </c>
      <c r="D731" s="21" t="s">
        <v>973</v>
      </c>
    </row>
    <row r="732" spans="1:4" ht="25.5" x14ac:dyDescent="0.25">
      <c r="A732" s="21">
        <v>518210</v>
      </c>
      <c r="B732" s="21" t="s">
        <v>974</v>
      </c>
      <c r="C732" s="21">
        <v>518210</v>
      </c>
      <c r="D732" s="21" t="s">
        <v>974</v>
      </c>
    </row>
    <row r="733" spans="1:4" x14ac:dyDescent="0.25">
      <c r="A733" s="21">
        <v>519110</v>
      </c>
      <c r="B733" s="21" t="s">
        <v>975</v>
      </c>
      <c r="C733" s="21">
        <v>519110</v>
      </c>
      <c r="D733" s="21" t="s">
        <v>975</v>
      </c>
    </row>
    <row r="734" spans="1:4" x14ac:dyDescent="0.25">
      <c r="A734" s="21">
        <v>519120</v>
      </c>
      <c r="B734" s="21" t="s">
        <v>976</v>
      </c>
      <c r="C734" s="21">
        <v>519120</v>
      </c>
      <c r="D734" s="21" t="s">
        <v>976</v>
      </c>
    </row>
    <row r="735" spans="1:4" ht="25.5" x14ac:dyDescent="0.25">
      <c r="A735" s="21">
        <v>519130</v>
      </c>
      <c r="B735" s="21" t="s">
        <v>977</v>
      </c>
      <c r="C735" s="21">
        <v>519130</v>
      </c>
      <c r="D735" s="21" t="s">
        <v>977</v>
      </c>
    </row>
    <row r="736" spans="1:4" x14ac:dyDescent="0.25">
      <c r="A736" s="21">
        <v>519190</v>
      </c>
      <c r="B736" s="21" t="s">
        <v>978</v>
      </c>
      <c r="C736" s="21">
        <v>519190</v>
      </c>
      <c r="D736" s="21" t="s">
        <v>978</v>
      </c>
    </row>
    <row r="737" spans="1:4" x14ac:dyDescent="0.25">
      <c r="A737" s="21">
        <v>521110</v>
      </c>
      <c r="B737" s="21" t="s">
        <v>979</v>
      </c>
      <c r="C737" s="21">
        <v>521110</v>
      </c>
      <c r="D737" s="21" t="s">
        <v>979</v>
      </c>
    </row>
    <row r="738" spans="1:4" x14ac:dyDescent="0.25">
      <c r="A738" s="21">
        <v>522110</v>
      </c>
      <c r="B738" s="21" t="s">
        <v>980</v>
      </c>
      <c r="C738" s="21">
        <v>522110</v>
      </c>
      <c r="D738" s="21" t="s">
        <v>980</v>
      </c>
    </row>
    <row r="739" spans="1:4" x14ac:dyDescent="0.25">
      <c r="A739" s="21">
        <v>522120</v>
      </c>
      <c r="B739" s="21" t="s">
        <v>981</v>
      </c>
      <c r="C739" s="21">
        <v>522120</v>
      </c>
      <c r="D739" s="21" t="s">
        <v>981</v>
      </c>
    </row>
    <row r="740" spans="1:4" x14ac:dyDescent="0.25">
      <c r="A740" s="21">
        <v>522130</v>
      </c>
      <c r="B740" s="21" t="s">
        <v>982</v>
      </c>
      <c r="C740" s="21">
        <v>522130</v>
      </c>
      <c r="D740" s="21" t="s">
        <v>982</v>
      </c>
    </row>
    <row r="741" spans="1:4" x14ac:dyDescent="0.25">
      <c r="A741" s="21">
        <v>522190</v>
      </c>
      <c r="B741" s="21" t="s">
        <v>983</v>
      </c>
      <c r="C741" s="21">
        <v>522190</v>
      </c>
      <c r="D741" s="21" t="s">
        <v>983</v>
      </c>
    </row>
    <row r="742" spans="1:4" x14ac:dyDescent="0.25">
      <c r="A742" s="21">
        <v>522210</v>
      </c>
      <c r="B742" s="21" t="s">
        <v>984</v>
      </c>
      <c r="C742" s="21">
        <v>522210</v>
      </c>
      <c r="D742" s="21" t="s">
        <v>984</v>
      </c>
    </row>
    <row r="743" spans="1:4" x14ac:dyDescent="0.25">
      <c r="A743" s="21">
        <v>522220</v>
      </c>
      <c r="B743" s="21" t="s">
        <v>985</v>
      </c>
      <c r="C743" s="21">
        <v>522220</v>
      </c>
      <c r="D743" s="21" t="s">
        <v>985</v>
      </c>
    </row>
    <row r="744" spans="1:4" x14ac:dyDescent="0.25">
      <c r="A744" s="21">
        <v>522291</v>
      </c>
      <c r="B744" s="21" t="s">
        <v>986</v>
      </c>
      <c r="C744" s="21">
        <v>522291</v>
      </c>
      <c r="D744" s="21" t="s">
        <v>986</v>
      </c>
    </row>
    <row r="745" spans="1:4" x14ac:dyDescent="0.25">
      <c r="A745" s="21">
        <v>522292</v>
      </c>
      <c r="B745" s="21" t="s">
        <v>987</v>
      </c>
      <c r="C745" s="21">
        <v>522292</v>
      </c>
      <c r="D745" s="21" t="s">
        <v>987</v>
      </c>
    </row>
    <row r="746" spans="1:4" x14ac:dyDescent="0.25">
      <c r="A746" s="21">
        <v>522293</v>
      </c>
      <c r="B746" s="21" t="s">
        <v>988</v>
      </c>
      <c r="C746" s="21">
        <v>522293</v>
      </c>
      <c r="D746" s="21" t="s">
        <v>988</v>
      </c>
    </row>
    <row r="747" spans="1:4" x14ac:dyDescent="0.25">
      <c r="A747" s="21">
        <v>522294</v>
      </c>
      <c r="B747" s="21" t="s">
        <v>989</v>
      </c>
      <c r="C747" s="21">
        <v>522294</v>
      </c>
      <c r="D747" s="21" t="s">
        <v>989</v>
      </c>
    </row>
    <row r="748" spans="1:4" ht="25.5" x14ac:dyDescent="0.25">
      <c r="A748" s="21">
        <v>522298</v>
      </c>
      <c r="B748" s="21" t="s">
        <v>990</v>
      </c>
      <c r="C748" s="21">
        <v>522298</v>
      </c>
      <c r="D748" s="21" t="s">
        <v>990</v>
      </c>
    </row>
    <row r="749" spans="1:4" ht="25.5" x14ac:dyDescent="0.25">
      <c r="A749" s="21">
        <v>522310</v>
      </c>
      <c r="B749" s="21" t="s">
        <v>991</v>
      </c>
      <c r="C749" s="21">
        <v>522310</v>
      </c>
      <c r="D749" s="21" t="s">
        <v>991</v>
      </c>
    </row>
    <row r="750" spans="1:4" ht="25.5" x14ac:dyDescent="0.25">
      <c r="A750" s="21">
        <v>522320</v>
      </c>
      <c r="B750" s="21" t="s">
        <v>992</v>
      </c>
      <c r="C750" s="21">
        <v>522320</v>
      </c>
      <c r="D750" s="21" t="s">
        <v>992</v>
      </c>
    </row>
    <row r="751" spans="1:4" ht="25.5" x14ac:dyDescent="0.25">
      <c r="A751" s="24">
        <v>522390</v>
      </c>
      <c r="B751" s="21" t="s">
        <v>993</v>
      </c>
      <c r="C751" s="24">
        <v>522390</v>
      </c>
      <c r="D751" s="21" t="s">
        <v>993</v>
      </c>
    </row>
    <row r="752" spans="1:4" ht="25.5" x14ac:dyDescent="0.25">
      <c r="A752" s="21">
        <v>523110</v>
      </c>
      <c r="B752" s="21" t="s">
        <v>994</v>
      </c>
      <c r="C752" s="21">
        <v>523110</v>
      </c>
      <c r="D752" s="21" t="s">
        <v>994</v>
      </c>
    </row>
    <row r="753" spans="1:4" x14ac:dyDescent="0.25">
      <c r="A753" s="21">
        <v>523120</v>
      </c>
      <c r="B753" s="21" t="s">
        <v>995</v>
      </c>
      <c r="C753" s="21">
        <v>523120</v>
      </c>
      <c r="D753" s="21" t="s">
        <v>995</v>
      </c>
    </row>
    <row r="754" spans="1:4" x14ac:dyDescent="0.25">
      <c r="A754" s="21">
        <v>523130</v>
      </c>
      <c r="B754" s="21" t="s">
        <v>996</v>
      </c>
      <c r="C754" s="21">
        <v>523130</v>
      </c>
      <c r="D754" s="21" t="s">
        <v>996</v>
      </c>
    </row>
    <row r="755" spans="1:4" x14ac:dyDescent="0.25">
      <c r="A755" s="21">
        <v>523140</v>
      </c>
      <c r="B755" s="21" t="s">
        <v>997</v>
      </c>
      <c r="C755" s="21">
        <v>523140</v>
      </c>
      <c r="D755" s="21" t="s">
        <v>997</v>
      </c>
    </row>
    <row r="756" spans="1:4" x14ac:dyDescent="0.25">
      <c r="A756" s="21">
        <v>523210</v>
      </c>
      <c r="B756" s="21" t="s">
        <v>998</v>
      </c>
      <c r="C756" s="21">
        <v>523210</v>
      </c>
      <c r="D756" s="21" t="s">
        <v>998</v>
      </c>
    </row>
    <row r="757" spans="1:4" x14ac:dyDescent="0.25">
      <c r="A757" s="21">
        <v>523910</v>
      </c>
      <c r="B757" s="21" t="s">
        <v>999</v>
      </c>
      <c r="C757" s="21">
        <v>523910</v>
      </c>
      <c r="D757" s="21" t="s">
        <v>999</v>
      </c>
    </row>
    <row r="758" spans="1:4" x14ac:dyDescent="0.25">
      <c r="A758" s="21">
        <v>523920</v>
      </c>
      <c r="B758" s="21" t="s">
        <v>1000</v>
      </c>
      <c r="C758" s="21">
        <v>523920</v>
      </c>
      <c r="D758" s="21" t="s">
        <v>1000</v>
      </c>
    </row>
    <row r="759" spans="1:4" x14ac:dyDescent="0.25">
      <c r="A759" s="21">
        <v>523930</v>
      </c>
      <c r="B759" s="21" t="s">
        <v>1001</v>
      </c>
      <c r="C759" s="21">
        <v>523930</v>
      </c>
      <c r="D759" s="21" t="s">
        <v>1001</v>
      </c>
    </row>
    <row r="760" spans="1:4" x14ac:dyDescent="0.25">
      <c r="A760" s="21">
        <v>523991</v>
      </c>
      <c r="B760" s="21" t="s">
        <v>1002</v>
      </c>
      <c r="C760" s="21">
        <v>523991</v>
      </c>
      <c r="D760" s="21" t="s">
        <v>1002</v>
      </c>
    </row>
    <row r="761" spans="1:4" ht="25.5" x14ac:dyDescent="0.25">
      <c r="A761" s="21">
        <v>523999</v>
      </c>
      <c r="B761" s="21" t="s">
        <v>1003</v>
      </c>
      <c r="C761" s="21">
        <v>523999</v>
      </c>
      <c r="D761" s="21" t="s">
        <v>1003</v>
      </c>
    </row>
    <row r="762" spans="1:4" x14ac:dyDescent="0.25">
      <c r="A762" s="21">
        <v>524113</v>
      </c>
      <c r="B762" s="21" t="s">
        <v>1004</v>
      </c>
      <c r="C762" s="21">
        <v>524113</v>
      </c>
      <c r="D762" s="21" t="s">
        <v>1004</v>
      </c>
    </row>
    <row r="763" spans="1:4" ht="25.5" x14ac:dyDescent="0.25">
      <c r="A763" s="21">
        <v>524114</v>
      </c>
      <c r="B763" s="21" t="s">
        <v>1005</v>
      </c>
      <c r="C763" s="21">
        <v>524114</v>
      </c>
      <c r="D763" s="21" t="s">
        <v>1005</v>
      </c>
    </row>
    <row r="764" spans="1:4" ht="25.5" x14ac:dyDescent="0.25">
      <c r="A764" s="21">
        <v>524126</v>
      </c>
      <c r="B764" s="21" t="s">
        <v>1006</v>
      </c>
      <c r="C764" s="21">
        <v>524126</v>
      </c>
      <c r="D764" s="21" t="s">
        <v>1006</v>
      </c>
    </row>
    <row r="765" spans="1:4" x14ac:dyDescent="0.25">
      <c r="A765" s="21">
        <v>524127</v>
      </c>
      <c r="B765" s="21" t="s">
        <v>1007</v>
      </c>
      <c r="C765" s="21">
        <v>524127</v>
      </c>
      <c r="D765" s="21" t="s">
        <v>1007</v>
      </c>
    </row>
    <row r="766" spans="1:4" ht="25.5" x14ac:dyDescent="0.25">
      <c r="A766" s="21">
        <v>524128</v>
      </c>
      <c r="B766" s="21" t="s">
        <v>1008</v>
      </c>
      <c r="C766" s="21">
        <v>524128</v>
      </c>
      <c r="D766" s="21" t="s">
        <v>1008</v>
      </c>
    </row>
    <row r="767" spans="1:4" x14ac:dyDescent="0.25">
      <c r="A767" s="21">
        <v>524130</v>
      </c>
      <c r="B767" s="21" t="s">
        <v>1009</v>
      </c>
      <c r="C767" s="21">
        <v>524130</v>
      </c>
      <c r="D767" s="21" t="s">
        <v>1009</v>
      </c>
    </row>
    <row r="768" spans="1:4" x14ac:dyDescent="0.25">
      <c r="A768" s="21">
        <v>524210</v>
      </c>
      <c r="B768" s="21" t="s">
        <v>1010</v>
      </c>
      <c r="C768" s="21">
        <v>524210</v>
      </c>
      <c r="D768" s="21" t="s">
        <v>1010</v>
      </c>
    </row>
    <row r="769" spans="1:4" x14ac:dyDescent="0.25">
      <c r="A769" s="21">
        <v>524291</v>
      </c>
      <c r="B769" s="21" t="s">
        <v>1011</v>
      </c>
      <c r="C769" s="21">
        <v>524291</v>
      </c>
      <c r="D769" s="21" t="s">
        <v>1011</v>
      </c>
    </row>
    <row r="770" spans="1:4" ht="25.5" x14ac:dyDescent="0.25">
      <c r="A770" s="21">
        <v>524292</v>
      </c>
      <c r="B770" s="21" t="s">
        <v>1012</v>
      </c>
      <c r="C770" s="21">
        <v>524292</v>
      </c>
      <c r="D770" s="21" t="s">
        <v>1012</v>
      </c>
    </row>
    <row r="771" spans="1:4" x14ac:dyDescent="0.25">
      <c r="A771" s="21">
        <v>524298</v>
      </c>
      <c r="B771" s="21" t="s">
        <v>1013</v>
      </c>
      <c r="C771" s="21">
        <v>524298</v>
      </c>
      <c r="D771" s="21" t="s">
        <v>1013</v>
      </c>
    </row>
    <row r="772" spans="1:4" x14ac:dyDescent="0.25">
      <c r="A772" s="21">
        <v>525110</v>
      </c>
      <c r="B772" s="21" t="s">
        <v>1014</v>
      </c>
      <c r="C772" s="21">
        <v>525110</v>
      </c>
      <c r="D772" s="21" t="s">
        <v>1014</v>
      </c>
    </row>
    <row r="773" spans="1:4" x14ac:dyDescent="0.25">
      <c r="A773" s="21">
        <v>525120</v>
      </c>
      <c r="B773" s="21" t="s">
        <v>1015</v>
      </c>
      <c r="C773" s="21">
        <v>525120</v>
      </c>
      <c r="D773" s="21" t="s">
        <v>1015</v>
      </c>
    </row>
    <row r="774" spans="1:4" x14ac:dyDescent="0.25">
      <c r="A774" s="21">
        <v>525190</v>
      </c>
      <c r="B774" s="21" t="s">
        <v>1016</v>
      </c>
      <c r="C774" s="21">
        <v>525190</v>
      </c>
      <c r="D774" s="21" t="s">
        <v>1016</v>
      </c>
    </row>
    <row r="775" spans="1:4" x14ac:dyDescent="0.25">
      <c r="A775" s="21">
        <v>525910</v>
      </c>
      <c r="B775" s="21" t="s">
        <v>1017</v>
      </c>
      <c r="C775" s="21">
        <v>525910</v>
      </c>
      <c r="D775" s="21" t="s">
        <v>1017</v>
      </c>
    </row>
    <row r="776" spans="1:4" x14ac:dyDescent="0.25">
      <c r="A776" s="21">
        <v>525920</v>
      </c>
      <c r="B776" s="21" t="s">
        <v>1018</v>
      </c>
      <c r="C776" s="21">
        <v>525920</v>
      </c>
      <c r="D776" s="21" t="s">
        <v>1018</v>
      </c>
    </row>
    <row r="777" spans="1:4" x14ac:dyDescent="0.25">
      <c r="A777" s="21">
        <v>525990</v>
      </c>
      <c r="B777" s="21" t="s">
        <v>1019</v>
      </c>
      <c r="C777" s="21">
        <v>525990</v>
      </c>
      <c r="D777" s="21" t="s">
        <v>1019</v>
      </c>
    </row>
    <row r="778" spans="1:4" ht="25.5" x14ac:dyDescent="0.25">
      <c r="A778" s="21">
        <v>531110</v>
      </c>
      <c r="B778" s="21" t="s">
        <v>1020</v>
      </c>
      <c r="C778" s="21">
        <v>531110</v>
      </c>
      <c r="D778" s="21" t="s">
        <v>1020</v>
      </c>
    </row>
    <row r="779" spans="1:4" ht="25.5" x14ac:dyDescent="0.25">
      <c r="A779" s="21">
        <v>531120</v>
      </c>
      <c r="B779" s="21" t="s">
        <v>1021</v>
      </c>
      <c r="C779" s="21">
        <v>531120</v>
      </c>
      <c r="D779" s="21" t="s">
        <v>1021</v>
      </c>
    </row>
    <row r="780" spans="1:4" ht="25.5" x14ac:dyDescent="0.25">
      <c r="A780" s="21">
        <v>531130</v>
      </c>
      <c r="B780" s="21" t="s">
        <v>1022</v>
      </c>
      <c r="C780" s="21">
        <v>531130</v>
      </c>
      <c r="D780" s="21" t="s">
        <v>1022</v>
      </c>
    </row>
    <row r="781" spans="1:4" x14ac:dyDescent="0.25">
      <c r="A781" s="21">
        <v>531190</v>
      </c>
      <c r="B781" s="21" t="s">
        <v>1023</v>
      </c>
      <c r="C781" s="21">
        <v>531190</v>
      </c>
      <c r="D781" s="21" t="s">
        <v>1023</v>
      </c>
    </row>
    <row r="782" spans="1:4" ht="25.5" x14ac:dyDescent="0.25">
      <c r="A782" s="21">
        <v>531210</v>
      </c>
      <c r="B782" s="21" t="s">
        <v>1024</v>
      </c>
      <c r="C782" s="21">
        <v>531210</v>
      </c>
      <c r="D782" s="21" t="s">
        <v>1024</v>
      </c>
    </row>
    <row r="783" spans="1:4" x14ac:dyDescent="0.25">
      <c r="A783" s="21">
        <v>531311</v>
      </c>
      <c r="B783" s="21" t="s">
        <v>1025</v>
      </c>
      <c r="C783" s="21">
        <v>531311</v>
      </c>
      <c r="D783" s="21" t="s">
        <v>1025</v>
      </c>
    </row>
    <row r="784" spans="1:4" x14ac:dyDescent="0.25">
      <c r="A784" s="21">
        <v>531312</v>
      </c>
      <c r="B784" s="21" t="s">
        <v>1026</v>
      </c>
      <c r="C784" s="21">
        <v>531312</v>
      </c>
      <c r="D784" s="21" t="s">
        <v>1026</v>
      </c>
    </row>
    <row r="785" spans="1:4" x14ac:dyDescent="0.25">
      <c r="A785" s="21">
        <v>531320</v>
      </c>
      <c r="B785" s="21" t="s">
        <v>1027</v>
      </c>
      <c r="C785" s="21">
        <v>531320</v>
      </c>
      <c r="D785" s="21" t="s">
        <v>1027</v>
      </c>
    </row>
    <row r="786" spans="1:4" x14ac:dyDescent="0.25">
      <c r="A786" s="21">
        <v>531390</v>
      </c>
      <c r="B786" s="21" t="s">
        <v>1028</v>
      </c>
      <c r="C786" s="21">
        <v>531390</v>
      </c>
      <c r="D786" s="21" t="s">
        <v>1028</v>
      </c>
    </row>
    <row r="787" spans="1:4" x14ac:dyDescent="0.25">
      <c r="A787" s="21">
        <v>532111</v>
      </c>
      <c r="B787" s="21" t="s">
        <v>1029</v>
      </c>
      <c r="C787" s="21">
        <v>532111</v>
      </c>
      <c r="D787" s="21" t="s">
        <v>1029</v>
      </c>
    </row>
    <row r="788" spans="1:4" x14ac:dyDescent="0.25">
      <c r="A788" s="21">
        <v>532112</v>
      </c>
      <c r="B788" s="21" t="s">
        <v>1030</v>
      </c>
      <c r="C788" s="21">
        <v>532112</v>
      </c>
      <c r="D788" s="21" t="s">
        <v>1030</v>
      </c>
    </row>
    <row r="789" spans="1:4" ht="38.25" x14ac:dyDescent="0.25">
      <c r="A789" s="21">
        <v>532120</v>
      </c>
      <c r="B789" s="21" t="s">
        <v>1031</v>
      </c>
      <c r="C789" s="21">
        <v>532120</v>
      </c>
      <c r="D789" s="21" t="s">
        <v>1031</v>
      </c>
    </row>
    <row r="790" spans="1:4" ht="25.5" x14ac:dyDescent="0.25">
      <c r="A790" s="21">
        <v>532210</v>
      </c>
      <c r="B790" s="21" t="s">
        <v>1032</v>
      </c>
      <c r="C790" s="21">
        <v>532210</v>
      </c>
      <c r="D790" s="21" t="s">
        <v>1032</v>
      </c>
    </row>
    <row r="791" spans="1:4" x14ac:dyDescent="0.25">
      <c r="A791" s="21">
        <v>532220</v>
      </c>
      <c r="B791" s="21" t="s">
        <v>1033</v>
      </c>
      <c r="C791" s="21">
        <v>532281</v>
      </c>
      <c r="D791" s="21" t="s">
        <v>1033</v>
      </c>
    </row>
    <row r="792" spans="1:4" x14ac:dyDescent="0.25">
      <c r="A792" s="21">
        <v>532230</v>
      </c>
      <c r="B792" s="21" t="s">
        <v>1034</v>
      </c>
      <c r="C792" s="21">
        <v>532282</v>
      </c>
      <c r="D792" s="21" t="s">
        <v>1034</v>
      </c>
    </row>
    <row r="793" spans="1:4" x14ac:dyDescent="0.25">
      <c r="A793" s="21">
        <v>532291</v>
      </c>
      <c r="B793" s="21" t="s">
        <v>1035</v>
      </c>
      <c r="C793" s="21">
        <v>532283</v>
      </c>
      <c r="D793" s="21" t="s">
        <v>1035</v>
      </c>
    </row>
    <row r="794" spans="1:4" x14ac:dyDescent="0.25">
      <c r="A794" s="21">
        <v>532292</v>
      </c>
      <c r="B794" s="21" t="s">
        <v>1036</v>
      </c>
      <c r="C794" s="21">
        <v>532284</v>
      </c>
      <c r="D794" s="21" t="s">
        <v>1036</v>
      </c>
    </row>
    <row r="795" spans="1:4" x14ac:dyDescent="0.25">
      <c r="A795" s="21">
        <v>532299</v>
      </c>
      <c r="B795" s="21" t="s">
        <v>1037</v>
      </c>
      <c r="C795" s="21">
        <v>532289</v>
      </c>
      <c r="D795" s="21" t="s">
        <v>1037</v>
      </c>
    </row>
    <row r="796" spans="1:4" x14ac:dyDescent="0.25">
      <c r="A796" s="21">
        <v>532310</v>
      </c>
      <c r="B796" s="21" t="s">
        <v>1038</v>
      </c>
      <c r="C796" s="21">
        <v>532310</v>
      </c>
      <c r="D796" s="21" t="s">
        <v>1038</v>
      </c>
    </row>
    <row r="797" spans="1:4" ht="38.25" x14ac:dyDescent="0.25">
      <c r="A797" s="21">
        <v>532411</v>
      </c>
      <c r="B797" s="21" t="s">
        <v>1039</v>
      </c>
      <c r="C797" s="21">
        <v>532411</v>
      </c>
      <c r="D797" s="21" t="s">
        <v>1039</v>
      </c>
    </row>
    <row r="798" spans="1:4" ht="38.25" x14ac:dyDescent="0.25">
      <c r="A798" s="21">
        <v>532412</v>
      </c>
      <c r="B798" s="21" t="s">
        <v>1040</v>
      </c>
      <c r="C798" s="21">
        <v>532412</v>
      </c>
      <c r="D798" s="21" t="s">
        <v>1040</v>
      </c>
    </row>
    <row r="799" spans="1:4" ht="25.5" x14ac:dyDescent="0.25">
      <c r="A799" s="21">
        <v>532420</v>
      </c>
      <c r="B799" s="21" t="s">
        <v>1041</v>
      </c>
      <c r="C799" s="21">
        <v>532420</v>
      </c>
      <c r="D799" s="21" t="s">
        <v>1041</v>
      </c>
    </row>
    <row r="800" spans="1:4" ht="38.25" x14ac:dyDescent="0.25">
      <c r="A800" s="21">
        <v>532490</v>
      </c>
      <c r="B800" s="21" t="s">
        <v>1042</v>
      </c>
      <c r="C800" s="21">
        <v>532490</v>
      </c>
      <c r="D800" s="21" t="s">
        <v>1042</v>
      </c>
    </row>
    <row r="801" spans="1:4" ht="25.5" x14ac:dyDescent="0.25">
      <c r="A801" s="21">
        <v>533110</v>
      </c>
      <c r="B801" s="21" t="s">
        <v>1043</v>
      </c>
      <c r="C801" s="21">
        <v>533110</v>
      </c>
      <c r="D801" s="21" t="s">
        <v>1043</v>
      </c>
    </row>
    <row r="802" spans="1:4" x14ac:dyDescent="0.25">
      <c r="A802" s="21">
        <v>541110</v>
      </c>
      <c r="B802" s="21" t="s">
        <v>1044</v>
      </c>
      <c r="C802" s="21">
        <v>541110</v>
      </c>
      <c r="D802" s="21" t="s">
        <v>1044</v>
      </c>
    </row>
    <row r="803" spans="1:4" x14ac:dyDescent="0.25">
      <c r="A803" s="21">
        <v>541120</v>
      </c>
      <c r="B803" s="21" t="s">
        <v>1045</v>
      </c>
      <c r="C803" s="21">
        <v>541120</v>
      </c>
      <c r="D803" s="21" t="s">
        <v>1045</v>
      </c>
    </row>
    <row r="804" spans="1:4" x14ac:dyDescent="0.25">
      <c r="A804" s="21">
        <v>541191</v>
      </c>
      <c r="B804" s="21" t="s">
        <v>1046</v>
      </c>
      <c r="C804" s="21">
        <v>541191</v>
      </c>
      <c r="D804" s="21" t="s">
        <v>1046</v>
      </c>
    </row>
    <row r="805" spans="1:4" x14ac:dyDescent="0.25">
      <c r="A805" s="21">
        <v>541199</v>
      </c>
      <c r="B805" s="21" t="s">
        <v>1047</v>
      </c>
      <c r="C805" s="21">
        <v>541199</v>
      </c>
      <c r="D805" s="21" t="s">
        <v>1047</v>
      </c>
    </row>
    <row r="806" spans="1:4" x14ac:dyDescent="0.25">
      <c r="A806" s="21">
        <v>541211</v>
      </c>
      <c r="B806" s="21" t="s">
        <v>1048</v>
      </c>
      <c r="C806" s="21">
        <v>541211</v>
      </c>
      <c r="D806" s="21" t="s">
        <v>1048</v>
      </c>
    </row>
    <row r="807" spans="1:4" x14ac:dyDescent="0.25">
      <c r="A807" s="21">
        <v>541213</v>
      </c>
      <c r="B807" s="21" t="s">
        <v>1049</v>
      </c>
      <c r="C807" s="21">
        <v>541213</v>
      </c>
      <c r="D807" s="21" t="s">
        <v>1049</v>
      </c>
    </row>
    <row r="808" spans="1:4" x14ac:dyDescent="0.25">
      <c r="A808" s="21">
        <v>541214</v>
      </c>
      <c r="B808" s="21" t="s">
        <v>1050</v>
      </c>
      <c r="C808" s="21">
        <v>541214</v>
      </c>
      <c r="D808" s="21" t="s">
        <v>1050</v>
      </c>
    </row>
    <row r="809" spans="1:4" x14ac:dyDescent="0.25">
      <c r="A809" s="21">
        <v>541219</v>
      </c>
      <c r="B809" s="21" t="s">
        <v>1051</v>
      </c>
      <c r="C809" s="21">
        <v>541219</v>
      </c>
      <c r="D809" s="21" t="s">
        <v>1051</v>
      </c>
    </row>
    <row r="810" spans="1:4" x14ac:dyDescent="0.25">
      <c r="A810" s="21">
        <v>541310</v>
      </c>
      <c r="B810" s="21" t="s">
        <v>1052</v>
      </c>
      <c r="C810" s="21">
        <v>541310</v>
      </c>
      <c r="D810" s="21" t="s">
        <v>1052</v>
      </c>
    </row>
    <row r="811" spans="1:4" x14ac:dyDescent="0.25">
      <c r="A811" s="21">
        <v>541320</v>
      </c>
      <c r="B811" s="21" t="s">
        <v>1053</v>
      </c>
      <c r="C811" s="21">
        <v>541320</v>
      </c>
      <c r="D811" s="21" t="s">
        <v>1053</v>
      </c>
    </row>
    <row r="812" spans="1:4" x14ac:dyDescent="0.25">
      <c r="A812" s="21">
        <v>541330</v>
      </c>
      <c r="B812" s="21" t="s">
        <v>1054</v>
      </c>
      <c r="C812" s="21">
        <v>541330</v>
      </c>
      <c r="D812" s="21" t="s">
        <v>1054</v>
      </c>
    </row>
    <row r="813" spans="1:4" x14ac:dyDescent="0.25">
      <c r="A813" s="21">
        <v>541340</v>
      </c>
      <c r="B813" s="21" t="s">
        <v>1055</v>
      </c>
      <c r="C813" s="21">
        <v>541340</v>
      </c>
      <c r="D813" s="21" t="s">
        <v>1055</v>
      </c>
    </row>
    <row r="814" spans="1:4" x14ac:dyDescent="0.25">
      <c r="A814" s="21">
        <v>541350</v>
      </c>
      <c r="B814" s="21" t="s">
        <v>1056</v>
      </c>
      <c r="C814" s="21">
        <v>541350</v>
      </c>
      <c r="D814" s="21" t="s">
        <v>1056</v>
      </c>
    </row>
    <row r="815" spans="1:4" ht="25.5" x14ac:dyDescent="0.25">
      <c r="A815" s="21">
        <v>541360</v>
      </c>
      <c r="B815" s="21" t="s">
        <v>1057</v>
      </c>
      <c r="C815" s="21">
        <v>541360</v>
      </c>
      <c r="D815" s="21" t="s">
        <v>1057</v>
      </c>
    </row>
    <row r="816" spans="1:4" ht="25.5" x14ac:dyDescent="0.25">
      <c r="A816" s="21">
        <v>541370</v>
      </c>
      <c r="B816" s="21" t="s">
        <v>1058</v>
      </c>
      <c r="C816" s="21">
        <v>541370</v>
      </c>
      <c r="D816" s="21" t="s">
        <v>1058</v>
      </c>
    </row>
    <row r="817" spans="1:4" x14ac:dyDescent="0.25">
      <c r="A817" s="21">
        <v>541380</v>
      </c>
      <c r="B817" s="21" t="s">
        <v>1059</v>
      </c>
      <c r="C817" s="21">
        <v>541380</v>
      </c>
      <c r="D817" s="21" t="s">
        <v>1059</v>
      </c>
    </row>
    <row r="818" spans="1:4" x14ac:dyDescent="0.25">
      <c r="A818" s="21">
        <v>541410</v>
      </c>
      <c r="B818" s="21" t="s">
        <v>1060</v>
      </c>
      <c r="C818" s="21">
        <v>541410</v>
      </c>
      <c r="D818" s="21" t="s">
        <v>1060</v>
      </c>
    </row>
    <row r="819" spans="1:4" x14ac:dyDescent="0.25">
      <c r="A819" s="21">
        <v>541420</v>
      </c>
      <c r="B819" s="21" t="s">
        <v>1061</v>
      </c>
      <c r="C819" s="21">
        <v>541420</v>
      </c>
      <c r="D819" s="21" t="s">
        <v>1061</v>
      </c>
    </row>
    <row r="820" spans="1:4" x14ac:dyDescent="0.25">
      <c r="A820" s="21">
        <v>541430</v>
      </c>
      <c r="B820" s="21" t="s">
        <v>1062</v>
      </c>
      <c r="C820" s="21">
        <v>541430</v>
      </c>
      <c r="D820" s="21" t="s">
        <v>1062</v>
      </c>
    </row>
    <row r="821" spans="1:4" x14ac:dyDescent="0.25">
      <c r="A821" s="21">
        <v>541490</v>
      </c>
      <c r="B821" s="21" t="s">
        <v>1063</v>
      </c>
      <c r="C821" s="21">
        <v>541490</v>
      </c>
      <c r="D821" s="21" t="s">
        <v>1063</v>
      </c>
    </row>
    <row r="822" spans="1:4" ht="25.5" x14ac:dyDescent="0.25">
      <c r="A822" s="21">
        <v>541511</v>
      </c>
      <c r="B822" s="21" t="s">
        <v>1064</v>
      </c>
      <c r="C822" s="21">
        <v>541511</v>
      </c>
      <c r="D822" s="21" t="s">
        <v>1064</v>
      </c>
    </row>
    <row r="823" spans="1:4" x14ac:dyDescent="0.25">
      <c r="A823" s="21">
        <v>541512</v>
      </c>
      <c r="B823" s="21" t="s">
        <v>1065</v>
      </c>
      <c r="C823" s="21">
        <v>541512</v>
      </c>
      <c r="D823" s="21" t="s">
        <v>1065</v>
      </c>
    </row>
    <row r="824" spans="1:4" ht="25.5" x14ac:dyDescent="0.25">
      <c r="A824" s="21">
        <v>541513</v>
      </c>
      <c r="B824" s="21" t="s">
        <v>1066</v>
      </c>
      <c r="C824" s="21">
        <v>541513</v>
      </c>
      <c r="D824" s="21" t="s">
        <v>1066</v>
      </c>
    </row>
    <row r="825" spans="1:4" x14ac:dyDescent="0.25">
      <c r="A825" s="21">
        <v>541519</v>
      </c>
      <c r="B825" s="21" t="s">
        <v>1067</v>
      </c>
      <c r="C825" s="21">
        <v>541519</v>
      </c>
      <c r="D825" s="21" t="s">
        <v>1067</v>
      </c>
    </row>
    <row r="826" spans="1:4" ht="25.5" x14ac:dyDescent="0.25">
      <c r="A826" s="21">
        <v>541611</v>
      </c>
      <c r="B826" s="21" t="s">
        <v>1068</v>
      </c>
      <c r="C826" s="21">
        <v>541611</v>
      </c>
      <c r="D826" s="21" t="s">
        <v>1068</v>
      </c>
    </row>
    <row r="827" spans="1:4" x14ac:dyDescent="0.25">
      <c r="A827" s="21">
        <v>541612</v>
      </c>
      <c r="B827" s="21" t="s">
        <v>1069</v>
      </c>
      <c r="C827" s="21">
        <v>541612</v>
      </c>
      <c r="D827" s="21" t="s">
        <v>1069</v>
      </c>
    </row>
    <row r="828" spans="1:4" x14ac:dyDescent="0.25">
      <c r="A828" s="21">
        <v>541613</v>
      </c>
      <c r="B828" s="21" t="s">
        <v>1070</v>
      </c>
      <c r="C828" s="21">
        <v>541613</v>
      </c>
      <c r="D828" s="21" t="s">
        <v>1070</v>
      </c>
    </row>
    <row r="829" spans="1:4" ht="25.5" x14ac:dyDescent="0.25">
      <c r="A829" s="21">
        <v>541614</v>
      </c>
      <c r="B829" s="21" t="s">
        <v>1071</v>
      </c>
      <c r="C829" s="21">
        <v>541614</v>
      </c>
      <c r="D829" s="21" t="s">
        <v>1071</v>
      </c>
    </row>
    <row r="830" spans="1:4" x14ac:dyDescent="0.25">
      <c r="A830" s="21">
        <v>541618</v>
      </c>
      <c r="B830" s="21" t="s">
        <v>1072</v>
      </c>
      <c r="C830" s="21">
        <v>541618</v>
      </c>
      <c r="D830" s="21" t="s">
        <v>1072</v>
      </c>
    </row>
    <row r="831" spans="1:4" x14ac:dyDescent="0.25">
      <c r="A831" s="21">
        <v>541620</v>
      </c>
      <c r="B831" s="21" t="s">
        <v>1073</v>
      </c>
      <c r="C831" s="21">
        <v>541620</v>
      </c>
      <c r="D831" s="21" t="s">
        <v>1073</v>
      </c>
    </row>
    <row r="832" spans="1:4" ht="25.5" x14ac:dyDescent="0.25">
      <c r="A832" s="21">
        <v>541690</v>
      </c>
      <c r="B832" s="21" t="s">
        <v>1074</v>
      </c>
      <c r="C832" s="21">
        <v>541690</v>
      </c>
      <c r="D832" s="21" t="s">
        <v>1074</v>
      </c>
    </row>
    <row r="833" spans="1:4" ht="51" x14ac:dyDescent="0.25">
      <c r="A833" s="22">
        <v>541711</v>
      </c>
      <c r="B833" s="21" t="s">
        <v>1075</v>
      </c>
      <c r="C833" s="23">
        <v>541713</v>
      </c>
      <c r="D833" s="21" t="s">
        <v>1076</v>
      </c>
    </row>
    <row r="834" spans="1:4" ht="51" x14ac:dyDescent="0.25">
      <c r="A834" s="22">
        <v>541711</v>
      </c>
      <c r="B834" s="21" t="s">
        <v>1077</v>
      </c>
      <c r="C834" s="21">
        <v>541714</v>
      </c>
      <c r="D834" s="21" t="s">
        <v>1078</v>
      </c>
    </row>
    <row r="835" spans="1:4" ht="63.75" x14ac:dyDescent="0.25">
      <c r="A835" s="22">
        <v>541712</v>
      </c>
      <c r="B835" s="21" t="s">
        <v>1079</v>
      </c>
      <c r="C835" s="23">
        <v>541713</v>
      </c>
      <c r="D835" s="21" t="s">
        <v>1076</v>
      </c>
    </row>
    <row r="836" spans="1:4" ht="63.75" x14ac:dyDescent="0.25">
      <c r="A836" s="22">
        <v>541712</v>
      </c>
      <c r="B836" s="21" t="s">
        <v>1080</v>
      </c>
      <c r="C836" s="21">
        <v>541715</v>
      </c>
      <c r="D836" s="21" t="s">
        <v>1081</v>
      </c>
    </row>
    <row r="837" spans="1:4" ht="25.5" x14ac:dyDescent="0.25">
      <c r="A837" s="21">
        <v>541720</v>
      </c>
      <c r="B837" s="21" t="s">
        <v>1082</v>
      </c>
      <c r="C837" s="21">
        <v>541720</v>
      </c>
      <c r="D837" s="21" t="s">
        <v>1082</v>
      </c>
    </row>
    <row r="838" spans="1:4" x14ac:dyDescent="0.25">
      <c r="A838" s="21">
        <v>541810</v>
      </c>
      <c r="B838" s="21" t="s">
        <v>1083</v>
      </c>
      <c r="C838" s="21">
        <v>541810</v>
      </c>
      <c r="D838" s="21" t="s">
        <v>1083</v>
      </c>
    </row>
    <row r="839" spans="1:4" x14ac:dyDescent="0.25">
      <c r="A839" s="21">
        <v>541820</v>
      </c>
      <c r="B839" s="21" t="s">
        <v>1084</v>
      </c>
      <c r="C839" s="21">
        <v>541820</v>
      </c>
      <c r="D839" s="21" t="s">
        <v>1084</v>
      </c>
    </row>
    <row r="840" spans="1:4" x14ac:dyDescent="0.25">
      <c r="A840" s="21">
        <v>541830</v>
      </c>
      <c r="B840" s="21" t="s">
        <v>1085</v>
      </c>
      <c r="C840" s="21">
        <v>541830</v>
      </c>
      <c r="D840" s="21" t="s">
        <v>1085</v>
      </c>
    </row>
    <row r="841" spans="1:4" x14ac:dyDescent="0.25">
      <c r="A841" s="21">
        <v>541840</v>
      </c>
      <c r="B841" s="21" t="s">
        <v>1086</v>
      </c>
      <c r="C841" s="21">
        <v>541840</v>
      </c>
      <c r="D841" s="21" t="s">
        <v>1086</v>
      </c>
    </row>
    <row r="842" spans="1:4" x14ac:dyDescent="0.25">
      <c r="A842" s="21">
        <v>541850</v>
      </c>
      <c r="B842" s="21" t="s">
        <v>1087</v>
      </c>
      <c r="C842" s="21">
        <v>541850</v>
      </c>
      <c r="D842" s="21" t="s">
        <v>1087</v>
      </c>
    </row>
    <row r="843" spans="1:4" x14ac:dyDescent="0.25">
      <c r="A843" s="21">
        <v>541860</v>
      </c>
      <c r="B843" s="21" t="s">
        <v>1088</v>
      </c>
      <c r="C843" s="21">
        <v>541860</v>
      </c>
      <c r="D843" s="21" t="s">
        <v>1088</v>
      </c>
    </row>
    <row r="844" spans="1:4" x14ac:dyDescent="0.25">
      <c r="A844" s="21">
        <v>541870</v>
      </c>
      <c r="B844" s="21" t="s">
        <v>1089</v>
      </c>
      <c r="C844" s="21">
        <v>541870</v>
      </c>
      <c r="D844" s="21" t="s">
        <v>1089</v>
      </c>
    </row>
    <row r="845" spans="1:4" x14ac:dyDescent="0.25">
      <c r="A845" s="21">
        <v>541890</v>
      </c>
      <c r="B845" s="21" t="s">
        <v>1090</v>
      </c>
      <c r="C845" s="21">
        <v>541890</v>
      </c>
      <c r="D845" s="21" t="s">
        <v>1090</v>
      </c>
    </row>
    <row r="846" spans="1:4" ht="25.5" x14ac:dyDescent="0.25">
      <c r="A846" s="21">
        <v>541910</v>
      </c>
      <c r="B846" s="21" t="s">
        <v>1091</v>
      </c>
      <c r="C846" s="21">
        <v>541910</v>
      </c>
      <c r="D846" s="21" t="s">
        <v>1091</v>
      </c>
    </row>
    <row r="847" spans="1:4" x14ac:dyDescent="0.25">
      <c r="A847" s="21">
        <v>541921</v>
      </c>
      <c r="B847" s="21" t="s">
        <v>1092</v>
      </c>
      <c r="C847" s="21">
        <v>541921</v>
      </c>
      <c r="D847" s="21" t="s">
        <v>1092</v>
      </c>
    </row>
    <row r="848" spans="1:4" x14ac:dyDescent="0.25">
      <c r="A848" s="21">
        <v>541922</v>
      </c>
      <c r="B848" s="21" t="s">
        <v>1093</v>
      </c>
      <c r="C848" s="21">
        <v>541922</v>
      </c>
      <c r="D848" s="21" t="s">
        <v>1093</v>
      </c>
    </row>
    <row r="849" spans="1:4" x14ac:dyDescent="0.25">
      <c r="A849" s="21">
        <v>541930</v>
      </c>
      <c r="B849" s="21" t="s">
        <v>1094</v>
      </c>
      <c r="C849" s="21">
        <v>541930</v>
      </c>
      <c r="D849" s="21" t="s">
        <v>1094</v>
      </c>
    </row>
    <row r="850" spans="1:4" x14ac:dyDescent="0.25">
      <c r="A850" s="21">
        <v>541940</v>
      </c>
      <c r="B850" s="21" t="s">
        <v>1095</v>
      </c>
      <c r="C850" s="21">
        <v>541940</v>
      </c>
      <c r="D850" s="21" t="s">
        <v>1095</v>
      </c>
    </row>
    <row r="851" spans="1:4" ht="25.5" x14ac:dyDescent="0.25">
      <c r="A851" s="21">
        <v>541990</v>
      </c>
      <c r="B851" s="21" t="s">
        <v>1096</v>
      </c>
      <c r="C851" s="21">
        <v>541990</v>
      </c>
      <c r="D851" s="21" t="s">
        <v>1096</v>
      </c>
    </row>
    <row r="852" spans="1:4" x14ac:dyDescent="0.25">
      <c r="A852" s="21">
        <v>551111</v>
      </c>
      <c r="B852" s="21" t="s">
        <v>1097</v>
      </c>
      <c r="C852" s="21">
        <v>551111</v>
      </c>
      <c r="D852" s="21" t="s">
        <v>1097</v>
      </c>
    </row>
    <row r="853" spans="1:4" x14ac:dyDescent="0.25">
      <c r="A853" s="21">
        <v>551112</v>
      </c>
      <c r="B853" s="21" t="s">
        <v>1098</v>
      </c>
      <c r="C853" s="21">
        <v>551112</v>
      </c>
      <c r="D853" s="21" t="s">
        <v>1098</v>
      </c>
    </row>
    <row r="854" spans="1:4" ht="25.5" x14ac:dyDescent="0.25">
      <c r="A854" s="21">
        <v>551114</v>
      </c>
      <c r="B854" s="21" t="s">
        <v>1099</v>
      </c>
      <c r="C854" s="21">
        <v>551114</v>
      </c>
      <c r="D854" s="21" t="s">
        <v>1099</v>
      </c>
    </row>
    <row r="855" spans="1:4" x14ac:dyDescent="0.25">
      <c r="A855" s="21">
        <v>561110</v>
      </c>
      <c r="B855" s="21" t="s">
        <v>1100</v>
      </c>
      <c r="C855" s="21">
        <v>561110</v>
      </c>
      <c r="D855" s="21" t="s">
        <v>1100</v>
      </c>
    </row>
    <row r="856" spans="1:4" x14ac:dyDescent="0.25">
      <c r="A856" s="21">
        <v>561210</v>
      </c>
      <c r="B856" s="21" t="s">
        <v>1101</v>
      </c>
      <c r="C856" s="21">
        <v>561210</v>
      </c>
      <c r="D856" s="21" t="s">
        <v>1101</v>
      </c>
    </row>
    <row r="857" spans="1:4" x14ac:dyDescent="0.25">
      <c r="A857" s="21">
        <v>561311</v>
      </c>
      <c r="B857" s="21" t="s">
        <v>1102</v>
      </c>
      <c r="C857" s="21">
        <v>561311</v>
      </c>
      <c r="D857" s="21" t="s">
        <v>1102</v>
      </c>
    </row>
    <row r="858" spans="1:4" x14ac:dyDescent="0.25">
      <c r="A858" s="21">
        <v>561312</v>
      </c>
      <c r="B858" s="21" t="s">
        <v>1103</v>
      </c>
      <c r="C858" s="21">
        <v>561312</v>
      </c>
      <c r="D858" s="21" t="s">
        <v>1103</v>
      </c>
    </row>
    <row r="859" spans="1:4" x14ac:dyDescent="0.25">
      <c r="A859" s="21">
        <v>561320</v>
      </c>
      <c r="B859" s="21" t="s">
        <v>1104</v>
      </c>
      <c r="C859" s="21">
        <v>561320</v>
      </c>
      <c r="D859" s="21" t="s">
        <v>1104</v>
      </c>
    </row>
    <row r="860" spans="1:4" x14ac:dyDescent="0.25">
      <c r="A860" s="21">
        <v>561330</v>
      </c>
      <c r="B860" s="21" t="s">
        <v>1105</v>
      </c>
      <c r="C860" s="21">
        <v>561330</v>
      </c>
      <c r="D860" s="21" t="s">
        <v>1105</v>
      </c>
    </row>
    <row r="861" spans="1:4" x14ac:dyDescent="0.25">
      <c r="A861" s="21">
        <v>561410</v>
      </c>
      <c r="B861" s="21" t="s">
        <v>1106</v>
      </c>
      <c r="C861" s="21">
        <v>561410</v>
      </c>
      <c r="D861" s="21" t="s">
        <v>1106</v>
      </c>
    </row>
    <row r="862" spans="1:4" x14ac:dyDescent="0.25">
      <c r="A862" s="21">
        <v>561421</v>
      </c>
      <c r="B862" s="21" t="s">
        <v>1107</v>
      </c>
      <c r="C862" s="21">
        <v>561421</v>
      </c>
      <c r="D862" s="21" t="s">
        <v>1107</v>
      </c>
    </row>
    <row r="863" spans="1:4" ht="25.5" x14ac:dyDescent="0.25">
      <c r="A863" s="21">
        <v>561422</v>
      </c>
      <c r="B863" s="21" t="s">
        <v>1108</v>
      </c>
      <c r="C863" s="21">
        <v>561422</v>
      </c>
      <c r="D863" s="21" t="s">
        <v>1108</v>
      </c>
    </row>
    <row r="864" spans="1:4" x14ac:dyDescent="0.25">
      <c r="A864" s="21">
        <v>561431</v>
      </c>
      <c r="B864" s="21" t="s">
        <v>1109</v>
      </c>
      <c r="C864" s="21">
        <v>561431</v>
      </c>
      <c r="D864" s="21" t="s">
        <v>1109</v>
      </c>
    </row>
    <row r="865" spans="1:4" ht="25.5" x14ac:dyDescent="0.25">
      <c r="A865" s="21">
        <v>561439</v>
      </c>
      <c r="B865" s="21" t="s">
        <v>1110</v>
      </c>
      <c r="C865" s="21">
        <v>561439</v>
      </c>
      <c r="D865" s="21" t="s">
        <v>1110</v>
      </c>
    </row>
    <row r="866" spans="1:4" x14ac:dyDescent="0.25">
      <c r="A866" s="21">
        <v>561440</v>
      </c>
      <c r="B866" s="21" t="s">
        <v>1111</v>
      </c>
      <c r="C866" s="21">
        <v>561440</v>
      </c>
      <c r="D866" s="21" t="s">
        <v>1111</v>
      </c>
    </row>
    <row r="867" spans="1:4" x14ac:dyDescent="0.25">
      <c r="A867" s="21">
        <v>561450</v>
      </c>
      <c r="B867" s="21" t="s">
        <v>1112</v>
      </c>
      <c r="C867" s="21">
        <v>561450</v>
      </c>
      <c r="D867" s="21" t="s">
        <v>1112</v>
      </c>
    </row>
    <row r="868" spans="1:4" x14ac:dyDescent="0.25">
      <c r="A868" s="21">
        <v>561491</v>
      </c>
      <c r="B868" s="21" t="s">
        <v>1113</v>
      </c>
      <c r="C868" s="21">
        <v>561491</v>
      </c>
      <c r="D868" s="21" t="s">
        <v>1113</v>
      </c>
    </row>
    <row r="869" spans="1:4" x14ac:dyDescent="0.25">
      <c r="A869" s="21">
        <v>561492</v>
      </c>
      <c r="B869" s="21" t="s">
        <v>1114</v>
      </c>
      <c r="C869" s="21">
        <v>561492</v>
      </c>
      <c r="D869" s="21" t="s">
        <v>1114</v>
      </c>
    </row>
    <row r="870" spans="1:4" x14ac:dyDescent="0.25">
      <c r="A870" s="21">
        <v>561499</v>
      </c>
      <c r="B870" s="21" t="s">
        <v>1115</v>
      </c>
      <c r="C870" s="21">
        <v>561499</v>
      </c>
      <c r="D870" s="21" t="s">
        <v>1115</v>
      </c>
    </row>
    <row r="871" spans="1:4" x14ac:dyDescent="0.25">
      <c r="A871" s="21">
        <v>561510</v>
      </c>
      <c r="B871" s="21" t="s">
        <v>1116</v>
      </c>
      <c r="C871" s="21">
        <v>561510</v>
      </c>
      <c r="D871" s="21" t="s">
        <v>1116</v>
      </c>
    </row>
    <row r="872" spans="1:4" x14ac:dyDescent="0.25">
      <c r="A872" s="21">
        <v>561520</v>
      </c>
      <c r="B872" s="21" t="s">
        <v>1117</v>
      </c>
      <c r="C872" s="21">
        <v>561520</v>
      </c>
      <c r="D872" s="21" t="s">
        <v>1117</v>
      </c>
    </row>
    <row r="873" spans="1:4" x14ac:dyDescent="0.25">
      <c r="A873" s="21">
        <v>561591</v>
      </c>
      <c r="B873" s="21" t="s">
        <v>1118</v>
      </c>
      <c r="C873" s="21">
        <v>561591</v>
      </c>
      <c r="D873" s="21" t="s">
        <v>1118</v>
      </c>
    </row>
    <row r="874" spans="1:4" ht="25.5" x14ac:dyDescent="0.25">
      <c r="A874" s="21">
        <v>561599</v>
      </c>
      <c r="B874" s="21" t="s">
        <v>1119</v>
      </c>
      <c r="C874" s="21">
        <v>561599</v>
      </c>
      <c r="D874" s="21" t="s">
        <v>1119</v>
      </c>
    </row>
    <row r="875" spans="1:4" x14ac:dyDescent="0.25">
      <c r="A875" s="21">
        <v>561611</v>
      </c>
      <c r="B875" s="21" t="s">
        <v>1120</v>
      </c>
      <c r="C875" s="21">
        <v>561611</v>
      </c>
      <c r="D875" s="21" t="s">
        <v>1120</v>
      </c>
    </row>
    <row r="876" spans="1:4" x14ac:dyDescent="0.25">
      <c r="A876" s="21">
        <v>561612</v>
      </c>
      <c r="B876" s="21" t="s">
        <v>1121</v>
      </c>
      <c r="C876" s="21">
        <v>561612</v>
      </c>
      <c r="D876" s="21" t="s">
        <v>1121</v>
      </c>
    </row>
    <row r="877" spans="1:4" x14ac:dyDescent="0.25">
      <c r="A877" s="21">
        <v>561613</v>
      </c>
      <c r="B877" s="21" t="s">
        <v>1122</v>
      </c>
      <c r="C877" s="21">
        <v>561613</v>
      </c>
      <c r="D877" s="21" t="s">
        <v>1122</v>
      </c>
    </row>
    <row r="878" spans="1:4" ht="25.5" x14ac:dyDescent="0.25">
      <c r="A878" s="21">
        <v>561621</v>
      </c>
      <c r="B878" s="21" t="s">
        <v>1123</v>
      </c>
      <c r="C878" s="21">
        <v>561621</v>
      </c>
      <c r="D878" s="21" t="s">
        <v>1123</v>
      </c>
    </row>
    <row r="879" spans="1:4" x14ac:dyDescent="0.25">
      <c r="A879" s="21">
        <v>561622</v>
      </c>
      <c r="B879" s="21" t="s">
        <v>1124</v>
      </c>
      <c r="C879" s="21">
        <v>561622</v>
      </c>
      <c r="D879" s="21" t="s">
        <v>1124</v>
      </c>
    </row>
    <row r="880" spans="1:4" x14ac:dyDescent="0.25">
      <c r="A880" s="21">
        <v>561710</v>
      </c>
      <c r="B880" s="21" t="s">
        <v>1125</v>
      </c>
      <c r="C880" s="21">
        <v>561710</v>
      </c>
      <c r="D880" s="21" t="s">
        <v>1125</v>
      </c>
    </row>
    <row r="881" spans="1:4" x14ac:dyDescent="0.25">
      <c r="A881" s="21">
        <v>561720</v>
      </c>
      <c r="B881" s="21" t="s">
        <v>1126</v>
      </c>
      <c r="C881" s="21">
        <v>561720</v>
      </c>
      <c r="D881" s="21" t="s">
        <v>1126</v>
      </c>
    </row>
    <row r="882" spans="1:4" x14ac:dyDescent="0.25">
      <c r="A882" s="21">
        <v>561730</v>
      </c>
      <c r="B882" s="21" t="s">
        <v>1127</v>
      </c>
      <c r="C882" s="21">
        <v>561730</v>
      </c>
      <c r="D882" s="21" t="s">
        <v>1127</v>
      </c>
    </row>
    <row r="883" spans="1:4" ht="25.5" x14ac:dyDescent="0.25">
      <c r="A883" s="21">
        <v>561740</v>
      </c>
      <c r="B883" s="21" t="s">
        <v>1128</v>
      </c>
      <c r="C883" s="21">
        <v>561740</v>
      </c>
      <c r="D883" s="21" t="s">
        <v>1128</v>
      </c>
    </row>
    <row r="884" spans="1:4" ht="25.5" x14ac:dyDescent="0.25">
      <c r="A884" s="21">
        <v>561790</v>
      </c>
      <c r="B884" s="21" t="s">
        <v>1129</v>
      </c>
      <c r="C884" s="21">
        <v>561790</v>
      </c>
      <c r="D884" s="21" t="s">
        <v>1129</v>
      </c>
    </row>
    <row r="885" spans="1:4" x14ac:dyDescent="0.25">
      <c r="A885" s="21">
        <v>561910</v>
      </c>
      <c r="B885" s="21" t="s">
        <v>1130</v>
      </c>
      <c r="C885" s="21">
        <v>561910</v>
      </c>
      <c r="D885" s="21" t="s">
        <v>1130</v>
      </c>
    </row>
    <row r="886" spans="1:4" x14ac:dyDescent="0.25">
      <c r="A886" s="21">
        <v>561920</v>
      </c>
      <c r="B886" s="21" t="s">
        <v>1131</v>
      </c>
      <c r="C886" s="21">
        <v>561920</v>
      </c>
      <c r="D886" s="21" t="s">
        <v>1131</v>
      </c>
    </row>
    <row r="887" spans="1:4" x14ac:dyDescent="0.25">
      <c r="A887" s="21">
        <v>561990</v>
      </c>
      <c r="B887" s="21" t="s">
        <v>1132</v>
      </c>
      <c r="C887" s="21">
        <v>561990</v>
      </c>
      <c r="D887" s="21" t="s">
        <v>1132</v>
      </c>
    </row>
    <row r="888" spans="1:4" x14ac:dyDescent="0.25">
      <c r="A888" s="21">
        <v>562111</v>
      </c>
      <c r="B888" s="21" t="s">
        <v>1133</v>
      </c>
      <c r="C888" s="21">
        <v>562111</v>
      </c>
      <c r="D888" s="21" t="s">
        <v>1133</v>
      </c>
    </row>
    <row r="889" spans="1:4" x14ac:dyDescent="0.25">
      <c r="A889" s="21">
        <v>562112</v>
      </c>
      <c r="B889" s="21" t="s">
        <v>1134</v>
      </c>
      <c r="C889" s="21">
        <v>562112</v>
      </c>
      <c r="D889" s="21" t="s">
        <v>1134</v>
      </c>
    </row>
    <row r="890" spans="1:4" x14ac:dyDescent="0.25">
      <c r="A890" s="21">
        <v>562119</v>
      </c>
      <c r="B890" s="21" t="s">
        <v>1135</v>
      </c>
      <c r="C890" s="21">
        <v>562119</v>
      </c>
      <c r="D890" s="21" t="s">
        <v>1135</v>
      </c>
    </row>
    <row r="891" spans="1:4" ht="25.5" x14ac:dyDescent="0.25">
      <c r="A891" s="21">
        <v>562211</v>
      </c>
      <c r="B891" s="21" t="s">
        <v>1136</v>
      </c>
      <c r="C891" s="21">
        <v>562211</v>
      </c>
      <c r="D891" s="21" t="s">
        <v>1136</v>
      </c>
    </row>
    <row r="892" spans="1:4" x14ac:dyDescent="0.25">
      <c r="A892" s="21">
        <v>562212</v>
      </c>
      <c r="B892" s="21" t="s">
        <v>1137</v>
      </c>
      <c r="C892" s="21">
        <v>562212</v>
      </c>
      <c r="D892" s="21" t="s">
        <v>1137</v>
      </c>
    </row>
    <row r="893" spans="1:4" ht="25.5" x14ac:dyDescent="0.25">
      <c r="A893" s="21">
        <v>562213</v>
      </c>
      <c r="B893" s="21" t="s">
        <v>1138</v>
      </c>
      <c r="C893" s="21">
        <v>562213</v>
      </c>
      <c r="D893" s="21" t="s">
        <v>1138</v>
      </c>
    </row>
    <row r="894" spans="1:4" ht="25.5" x14ac:dyDescent="0.25">
      <c r="A894" s="21">
        <v>562219</v>
      </c>
      <c r="B894" s="21" t="s">
        <v>1139</v>
      </c>
      <c r="C894" s="21">
        <v>562219</v>
      </c>
      <c r="D894" s="21" t="s">
        <v>1139</v>
      </c>
    </row>
    <row r="895" spans="1:4" x14ac:dyDescent="0.25">
      <c r="A895" s="21">
        <v>562910</v>
      </c>
      <c r="B895" s="21" t="s">
        <v>1140</v>
      </c>
      <c r="C895" s="21">
        <v>562910</v>
      </c>
      <c r="D895" s="21" t="s">
        <v>1140</v>
      </c>
    </row>
    <row r="896" spans="1:4" x14ac:dyDescent="0.25">
      <c r="A896" s="21">
        <v>562920</v>
      </c>
      <c r="B896" s="21" t="s">
        <v>1141</v>
      </c>
      <c r="C896" s="21">
        <v>562920</v>
      </c>
      <c r="D896" s="21" t="s">
        <v>1141</v>
      </c>
    </row>
    <row r="897" spans="1:4" x14ac:dyDescent="0.25">
      <c r="A897" s="21">
        <v>562991</v>
      </c>
      <c r="B897" s="21" t="s">
        <v>1142</v>
      </c>
      <c r="C897" s="21">
        <v>562991</v>
      </c>
      <c r="D897" s="21" t="s">
        <v>1142</v>
      </c>
    </row>
    <row r="898" spans="1:4" ht="25.5" x14ac:dyDescent="0.25">
      <c r="A898" s="21">
        <v>562998</v>
      </c>
      <c r="B898" s="21" t="s">
        <v>1143</v>
      </c>
      <c r="C898" s="21">
        <v>562998</v>
      </c>
      <c r="D898" s="21" t="s">
        <v>1143</v>
      </c>
    </row>
    <row r="899" spans="1:4" x14ac:dyDescent="0.25">
      <c r="A899" s="21">
        <v>611110</v>
      </c>
      <c r="B899" s="21" t="s">
        <v>1144</v>
      </c>
      <c r="C899" s="21">
        <v>611110</v>
      </c>
      <c r="D899" s="21" t="s">
        <v>1144</v>
      </c>
    </row>
    <row r="900" spans="1:4" x14ac:dyDescent="0.25">
      <c r="A900" s="21">
        <v>611210</v>
      </c>
      <c r="B900" s="21" t="s">
        <v>1145</v>
      </c>
      <c r="C900" s="21">
        <v>611210</v>
      </c>
      <c r="D900" s="21" t="s">
        <v>1145</v>
      </c>
    </row>
    <row r="901" spans="1:4" ht="25.5" x14ac:dyDescent="0.25">
      <c r="A901" s="21">
        <v>611310</v>
      </c>
      <c r="B901" s="21" t="s">
        <v>1146</v>
      </c>
      <c r="C901" s="21">
        <v>611310</v>
      </c>
      <c r="D901" s="21" t="s">
        <v>1146</v>
      </c>
    </row>
    <row r="902" spans="1:4" x14ac:dyDescent="0.25">
      <c r="A902" s="21">
        <v>611410</v>
      </c>
      <c r="B902" s="21" t="s">
        <v>1147</v>
      </c>
      <c r="C902" s="21">
        <v>611410</v>
      </c>
      <c r="D902" s="21" t="s">
        <v>1147</v>
      </c>
    </row>
    <row r="903" spans="1:4" x14ac:dyDescent="0.25">
      <c r="A903" s="21">
        <v>611420</v>
      </c>
      <c r="B903" s="21" t="s">
        <v>1148</v>
      </c>
      <c r="C903" s="21">
        <v>611420</v>
      </c>
      <c r="D903" s="21" t="s">
        <v>1148</v>
      </c>
    </row>
    <row r="904" spans="1:4" ht="25.5" x14ac:dyDescent="0.25">
      <c r="A904" s="21">
        <v>611430</v>
      </c>
      <c r="B904" s="21" t="s">
        <v>1149</v>
      </c>
      <c r="C904" s="21">
        <v>611430</v>
      </c>
      <c r="D904" s="21" t="s">
        <v>1149</v>
      </c>
    </row>
    <row r="905" spans="1:4" x14ac:dyDescent="0.25">
      <c r="A905" s="21">
        <v>611511</v>
      </c>
      <c r="B905" s="21" t="s">
        <v>1150</v>
      </c>
      <c r="C905" s="21">
        <v>611511</v>
      </c>
      <c r="D905" s="21" t="s">
        <v>1150</v>
      </c>
    </row>
    <row r="906" spans="1:4" x14ac:dyDescent="0.25">
      <c r="A906" s="21">
        <v>611512</v>
      </c>
      <c r="B906" s="21" t="s">
        <v>1151</v>
      </c>
      <c r="C906" s="21">
        <v>611512</v>
      </c>
      <c r="D906" s="21" t="s">
        <v>1151</v>
      </c>
    </row>
    <row r="907" spans="1:4" x14ac:dyDescent="0.25">
      <c r="A907" s="21">
        <v>611513</v>
      </c>
      <c r="B907" s="21" t="s">
        <v>1152</v>
      </c>
      <c r="C907" s="21">
        <v>611513</v>
      </c>
      <c r="D907" s="21" t="s">
        <v>1152</v>
      </c>
    </row>
    <row r="908" spans="1:4" x14ac:dyDescent="0.25">
      <c r="A908" s="21">
        <v>611519</v>
      </c>
      <c r="B908" s="21" t="s">
        <v>1153</v>
      </c>
      <c r="C908" s="21">
        <v>611519</v>
      </c>
      <c r="D908" s="21" t="s">
        <v>1153</v>
      </c>
    </row>
    <row r="909" spans="1:4" x14ac:dyDescent="0.25">
      <c r="A909" s="21">
        <v>611610</v>
      </c>
      <c r="B909" s="21" t="s">
        <v>1154</v>
      </c>
      <c r="C909" s="21">
        <v>611610</v>
      </c>
      <c r="D909" s="21" t="s">
        <v>1154</v>
      </c>
    </row>
    <row r="910" spans="1:4" x14ac:dyDescent="0.25">
      <c r="A910" s="21">
        <v>611620</v>
      </c>
      <c r="B910" s="21" t="s">
        <v>1155</v>
      </c>
      <c r="C910" s="21">
        <v>611620</v>
      </c>
      <c r="D910" s="21" t="s">
        <v>1155</v>
      </c>
    </row>
    <row r="911" spans="1:4" x14ac:dyDescent="0.25">
      <c r="A911" s="21">
        <v>611630</v>
      </c>
      <c r="B911" s="21" t="s">
        <v>1156</v>
      </c>
      <c r="C911" s="21">
        <v>611630</v>
      </c>
      <c r="D911" s="21" t="s">
        <v>1156</v>
      </c>
    </row>
    <row r="912" spans="1:4" x14ac:dyDescent="0.25">
      <c r="A912" s="21">
        <v>611691</v>
      </c>
      <c r="B912" s="21" t="s">
        <v>1157</v>
      </c>
      <c r="C912" s="21">
        <v>611691</v>
      </c>
      <c r="D912" s="21" t="s">
        <v>1157</v>
      </c>
    </row>
    <row r="913" spans="1:4" x14ac:dyDescent="0.25">
      <c r="A913" s="21">
        <v>611692</v>
      </c>
      <c r="B913" s="21" t="s">
        <v>1158</v>
      </c>
      <c r="C913" s="21">
        <v>611692</v>
      </c>
      <c r="D913" s="21" t="s">
        <v>1158</v>
      </c>
    </row>
    <row r="914" spans="1:4" ht="25.5" x14ac:dyDescent="0.25">
      <c r="A914" s="21">
        <v>611699</v>
      </c>
      <c r="B914" s="21" t="s">
        <v>1159</v>
      </c>
      <c r="C914" s="21">
        <v>611699</v>
      </c>
      <c r="D914" s="21" t="s">
        <v>1159</v>
      </c>
    </row>
    <row r="915" spans="1:4" x14ac:dyDescent="0.25">
      <c r="A915" s="21">
        <v>611710</v>
      </c>
      <c r="B915" s="21" t="s">
        <v>1160</v>
      </c>
      <c r="C915" s="21">
        <v>611710</v>
      </c>
      <c r="D915" s="21" t="s">
        <v>1160</v>
      </c>
    </row>
    <row r="916" spans="1:4" ht="25.5" x14ac:dyDescent="0.25">
      <c r="A916" s="21">
        <v>621111</v>
      </c>
      <c r="B916" s="21" t="s">
        <v>1161</v>
      </c>
      <c r="C916" s="21">
        <v>621111</v>
      </c>
      <c r="D916" s="21" t="s">
        <v>1161</v>
      </c>
    </row>
    <row r="917" spans="1:4" ht="25.5" x14ac:dyDescent="0.25">
      <c r="A917" s="21">
        <v>621112</v>
      </c>
      <c r="B917" s="21" t="s">
        <v>1162</v>
      </c>
      <c r="C917" s="21">
        <v>621112</v>
      </c>
      <c r="D917" s="21" t="s">
        <v>1162</v>
      </c>
    </row>
    <row r="918" spans="1:4" x14ac:dyDescent="0.25">
      <c r="A918" s="21">
        <v>621210</v>
      </c>
      <c r="B918" s="21" t="s">
        <v>1163</v>
      </c>
      <c r="C918" s="21">
        <v>621210</v>
      </c>
      <c r="D918" s="21" t="s">
        <v>1163</v>
      </c>
    </row>
    <row r="919" spans="1:4" x14ac:dyDescent="0.25">
      <c r="A919" s="21">
        <v>621310</v>
      </c>
      <c r="B919" s="21" t="s">
        <v>1164</v>
      </c>
      <c r="C919" s="21">
        <v>621310</v>
      </c>
      <c r="D919" s="21" t="s">
        <v>1164</v>
      </c>
    </row>
    <row r="920" spans="1:4" x14ac:dyDescent="0.25">
      <c r="A920" s="21">
        <v>621320</v>
      </c>
      <c r="B920" s="21" t="s">
        <v>1165</v>
      </c>
      <c r="C920" s="21">
        <v>621320</v>
      </c>
      <c r="D920" s="21" t="s">
        <v>1165</v>
      </c>
    </row>
    <row r="921" spans="1:4" ht="25.5" x14ac:dyDescent="0.25">
      <c r="A921" s="21">
        <v>621330</v>
      </c>
      <c r="B921" s="21" t="s">
        <v>1166</v>
      </c>
      <c r="C921" s="21">
        <v>621330</v>
      </c>
      <c r="D921" s="21" t="s">
        <v>1166</v>
      </c>
    </row>
    <row r="922" spans="1:4" ht="25.5" x14ac:dyDescent="0.25">
      <c r="A922" s="21">
        <v>621340</v>
      </c>
      <c r="B922" s="21" t="s">
        <v>1167</v>
      </c>
      <c r="C922" s="21">
        <v>621340</v>
      </c>
      <c r="D922" s="21" t="s">
        <v>1167</v>
      </c>
    </row>
    <row r="923" spans="1:4" x14ac:dyDescent="0.25">
      <c r="A923" s="21">
        <v>621391</v>
      </c>
      <c r="B923" s="21" t="s">
        <v>1168</v>
      </c>
      <c r="C923" s="21">
        <v>621391</v>
      </c>
      <c r="D923" s="21" t="s">
        <v>1168</v>
      </c>
    </row>
    <row r="924" spans="1:4" ht="25.5" x14ac:dyDescent="0.25">
      <c r="A924" s="21">
        <v>621399</v>
      </c>
      <c r="B924" s="21" t="s">
        <v>1169</v>
      </c>
      <c r="C924" s="21">
        <v>621399</v>
      </c>
      <c r="D924" s="21" t="s">
        <v>1169</v>
      </c>
    </row>
    <row r="925" spans="1:4" x14ac:dyDescent="0.25">
      <c r="A925" s="21">
        <v>621410</v>
      </c>
      <c r="B925" s="21" t="s">
        <v>1170</v>
      </c>
      <c r="C925" s="21">
        <v>621410</v>
      </c>
      <c r="D925" s="21" t="s">
        <v>1170</v>
      </c>
    </row>
    <row r="926" spans="1:4" ht="25.5" x14ac:dyDescent="0.25">
      <c r="A926" s="21">
        <v>621420</v>
      </c>
      <c r="B926" s="21" t="s">
        <v>1171</v>
      </c>
      <c r="C926" s="21">
        <v>621420</v>
      </c>
      <c r="D926" s="21" t="s">
        <v>1171</v>
      </c>
    </row>
    <row r="927" spans="1:4" x14ac:dyDescent="0.25">
      <c r="A927" s="21">
        <v>621491</v>
      </c>
      <c r="B927" s="21" t="s">
        <v>1172</v>
      </c>
      <c r="C927" s="21">
        <v>621491</v>
      </c>
      <c r="D927" s="21" t="s">
        <v>1172</v>
      </c>
    </row>
    <row r="928" spans="1:4" x14ac:dyDescent="0.25">
      <c r="A928" s="21">
        <v>621492</v>
      </c>
      <c r="B928" s="21" t="s">
        <v>1173</v>
      </c>
      <c r="C928" s="21">
        <v>621492</v>
      </c>
      <c r="D928" s="21" t="s">
        <v>1173</v>
      </c>
    </row>
    <row r="929" spans="1:4" ht="25.5" x14ac:dyDescent="0.25">
      <c r="A929" s="21">
        <v>621493</v>
      </c>
      <c r="B929" s="21" t="s">
        <v>1174</v>
      </c>
      <c r="C929" s="21">
        <v>621493</v>
      </c>
      <c r="D929" s="21" t="s">
        <v>1174</v>
      </c>
    </row>
    <row r="930" spans="1:4" x14ac:dyDescent="0.25">
      <c r="A930" s="21">
        <v>621498</v>
      </c>
      <c r="B930" s="21" t="s">
        <v>1175</v>
      </c>
      <c r="C930" s="21">
        <v>621498</v>
      </c>
      <c r="D930" s="21" t="s">
        <v>1175</v>
      </c>
    </row>
    <row r="931" spans="1:4" x14ac:dyDescent="0.25">
      <c r="A931" s="21">
        <v>621511</v>
      </c>
      <c r="B931" s="21" t="s">
        <v>1176</v>
      </c>
      <c r="C931" s="21">
        <v>621511</v>
      </c>
      <c r="D931" s="21" t="s">
        <v>1176</v>
      </c>
    </row>
    <row r="932" spans="1:4" x14ac:dyDescent="0.25">
      <c r="A932" s="21">
        <v>621512</v>
      </c>
      <c r="B932" s="21" t="s">
        <v>1177</v>
      </c>
      <c r="C932" s="21">
        <v>621512</v>
      </c>
      <c r="D932" s="21" t="s">
        <v>1177</v>
      </c>
    </row>
    <row r="933" spans="1:4" x14ac:dyDescent="0.25">
      <c r="A933" s="21">
        <v>621610</v>
      </c>
      <c r="B933" s="21" t="s">
        <v>1178</v>
      </c>
      <c r="C933" s="21">
        <v>621610</v>
      </c>
      <c r="D933" s="21" t="s">
        <v>1178</v>
      </c>
    </row>
    <row r="934" spans="1:4" x14ac:dyDescent="0.25">
      <c r="A934" s="21">
        <v>621910</v>
      </c>
      <c r="B934" s="21" t="s">
        <v>1179</v>
      </c>
      <c r="C934" s="21">
        <v>621910</v>
      </c>
      <c r="D934" s="21" t="s">
        <v>1179</v>
      </c>
    </row>
    <row r="935" spans="1:4" x14ac:dyDescent="0.25">
      <c r="A935" s="21">
        <v>621991</v>
      </c>
      <c r="B935" s="21" t="s">
        <v>1180</v>
      </c>
      <c r="C935" s="21">
        <v>621991</v>
      </c>
      <c r="D935" s="21" t="s">
        <v>1180</v>
      </c>
    </row>
    <row r="936" spans="1:4" ht="25.5" x14ac:dyDescent="0.25">
      <c r="A936" s="21">
        <v>621999</v>
      </c>
      <c r="B936" s="21" t="s">
        <v>1181</v>
      </c>
      <c r="C936" s="21">
        <v>621999</v>
      </c>
      <c r="D936" s="21" t="s">
        <v>1181</v>
      </c>
    </row>
    <row r="937" spans="1:4" x14ac:dyDescent="0.25">
      <c r="A937" s="21">
        <v>622110</v>
      </c>
      <c r="B937" s="21" t="s">
        <v>1182</v>
      </c>
      <c r="C937" s="21">
        <v>622110</v>
      </c>
      <c r="D937" s="21" t="s">
        <v>1182</v>
      </c>
    </row>
    <row r="938" spans="1:4" ht="25.5" x14ac:dyDescent="0.25">
      <c r="A938" s="21">
        <v>622210</v>
      </c>
      <c r="B938" s="21" t="s">
        <v>1183</v>
      </c>
      <c r="C938" s="21">
        <v>622210</v>
      </c>
      <c r="D938" s="21" t="s">
        <v>1183</v>
      </c>
    </row>
    <row r="939" spans="1:4" ht="25.5" x14ac:dyDescent="0.25">
      <c r="A939" s="21">
        <v>622310</v>
      </c>
      <c r="B939" s="21" t="s">
        <v>1184</v>
      </c>
      <c r="C939" s="21">
        <v>622310</v>
      </c>
      <c r="D939" s="21" t="s">
        <v>1184</v>
      </c>
    </row>
    <row r="940" spans="1:4" ht="25.5" x14ac:dyDescent="0.25">
      <c r="A940" s="21">
        <v>623110</v>
      </c>
      <c r="B940" s="21" t="s">
        <v>1185</v>
      </c>
      <c r="C940" s="21">
        <v>623110</v>
      </c>
      <c r="D940" s="21" t="s">
        <v>1185</v>
      </c>
    </row>
    <row r="941" spans="1:4" ht="25.5" x14ac:dyDescent="0.25">
      <c r="A941" s="21">
        <v>623210</v>
      </c>
      <c r="B941" s="21" t="s">
        <v>1186</v>
      </c>
      <c r="C941" s="21">
        <v>623210</v>
      </c>
      <c r="D941" s="21" t="s">
        <v>1186</v>
      </c>
    </row>
    <row r="942" spans="1:4" ht="25.5" x14ac:dyDescent="0.25">
      <c r="A942" s="21">
        <v>623220</v>
      </c>
      <c r="B942" s="21" t="s">
        <v>1187</v>
      </c>
      <c r="C942" s="21">
        <v>623220</v>
      </c>
      <c r="D942" s="21" t="s">
        <v>1187</v>
      </c>
    </row>
    <row r="943" spans="1:4" ht="25.5" x14ac:dyDescent="0.25">
      <c r="A943" s="21">
        <v>623311</v>
      </c>
      <c r="B943" s="21" t="s">
        <v>1188</v>
      </c>
      <c r="C943" s="21">
        <v>623311</v>
      </c>
      <c r="D943" s="21" t="s">
        <v>1188</v>
      </c>
    </row>
    <row r="944" spans="1:4" x14ac:dyDescent="0.25">
      <c r="A944" s="21">
        <v>623312</v>
      </c>
      <c r="B944" s="21" t="s">
        <v>1189</v>
      </c>
      <c r="C944" s="21">
        <v>623312</v>
      </c>
      <c r="D944" s="21" t="s">
        <v>1189</v>
      </c>
    </row>
    <row r="945" spans="1:4" x14ac:dyDescent="0.25">
      <c r="A945" s="21">
        <v>623990</v>
      </c>
      <c r="B945" s="21" t="s">
        <v>1190</v>
      </c>
      <c r="C945" s="21">
        <v>623990</v>
      </c>
      <c r="D945" s="21" t="s">
        <v>1190</v>
      </c>
    </row>
    <row r="946" spans="1:4" x14ac:dyDescent="0.25">
      <c r="A946" s="21">
        <v>624110</v>
      </c>
      <c r="B946" s="21" t="s">
        <v>1191</v>
      </c>
      <c r="C946" s="21">
        <v>624110</v>
      </c>
      <c r="D946" s="21" t="s">
        <v>1191</v>
      </c>
    </row>
    <row r="947" spans="1:4" ht="25.5" x14ac:dyDescent="0.25">
      <c r="A947" s="21">
        <v>624120</v>
      </c>
      <c r="B947" s="21" t="s">
        <v>1192</v>
      </c>
      <c r="C947" s="21">
        <v>624120</v>
      </c>
      <c r="D947" s="21" t="s">
        <v>1192</v>
      </c>
    </row>
    <row r="948" spans="1:4" x14ac:dyDescent="0.25">
      <c r="A948" s="21">
        <v>624190</v>
      </c>
      <c r="B948" s="21" t="s">
        <v>1193</v>
      </c>
      <c r="C948" s="21">
        <v>624190</v>
      </c>
      <c r="D948" s="21" t="s">
        <v>1193</v>
      </c>
    </row>
    <row r="949" spans="1:4" x14ac:dyDescent="0.25">
      <c r="A949" s="21">
        <v>624210</v>
      </c>
      <c r="B949" s="21" t="s">
        <v>1194</v>
      </c>
      <c r="C949" s="21">
        <v>624210</v>
      </c>
      <c r="D949" s="21" t="s">
        <v>1194</v>
      </c>
    </row>
    <row r="950" spans="1:4" x14ac:dyDescent="0.25">
      <c r="A950" s="21">
        <v>624221</v>
      </c>
      <c r="B950" s="21" t="s">
        <v>1195</v>
      </c>
      <c r="C950" s="21">
        <v>624221</v>
      </c>
      <c r="D950" s="21" t="s">
        <v>1195</v>
      </c>
    </row>
    <row r="951" spans="1:4" x14ac:dyDescent="0.25">
      <c r="A951" s="21">
        <v>624229</v>
      </c>
      <c r="B951" s="21" t="s">
        <v>1196</v>
      </c>
      <c r="C951" s="21">
        <v>624229</v>
      </c>
      <c r="D951" s="21" t="s">
        <v>1196</v>
      </c>
    </row>
    <row r="952" spans="1:4" x14ac:dyDescent="0.25">
      <c r="A952" s="21">
        <v>624230</v>
      </c>
      <c r="B952" s="21" t="s">
        <v>1197</v>
      </c>
      <c r="C952" s="21">
        <v>624230</v>
      </c>
      <c r="D952" s="21" t="s">
        <v>1197</v>
      </c>
    </row>
    <row r="953" spans="1:4" x14ac:dyDescent="0.25">
      <c r="A953" s="21">
        <v>624310</v>
      </c>
      <c r="B953" s="21" t="s">
        <v>1198</v>
      </c>
      <c r="C953" s="21">
        <v>624310</v>
      </c>
      <c r="D953" s="21" t="s">
        <v>1198</v>
      </c>
    </row>
    <row r="954" spans="1:4" x14ac:dyDescent="0.25">
      <c r="A954" s="21">
        <v>624410</v>
      </c>
      <c r="B954" s="21" t="s">
        <v>1199</v>
      </c>
      <c r="C954" s="21">
        <v>624410</v>
      </c>
      <c r="D954" s="21" t="s">
        <v>1199</v>
      </c>
    </row>
    <row r="955" spans="1:4" x14ac:dyDescent="0.25">
      <c r="A955" s="21">
        <v>711110</v>
      </c>
      <c r="B955" s="21" t="s">
        <v>1200</v>
      </c>
      <c r="C955" s="21">
        <v>711110</v>
      </c>
      <c r="D955" s="21" t="s">
        <v>1200</v>
      </c>
    </row>
    <row r="956" spans="1:4" x14ac:dyDescent="0.25">
      <c r="A956" s="21">
        <v>711120</v>
      </c>
      <c r="B956" s="21" t="s">
        <v>1201</v>
      </c>
      <c r="C956" s="21">
        <v>711120</v>
      </c>
      <c r="D956" s="21" t="s">
        <v>1201</v>
      </c>
    </row>
    <row r="957" spans="1:4" x14ac:dyDescent="0.25">
      <c r="A957" s="21">
        <v>711130</v>
      </c>
      <c r="B957" s="21" t="s">
        <v>1202</v>
      </c>
      <c r="C957" s="21">
        <v>711130</v>
      </c>
      <c r="D957" s="21" t="s">
        <v>1202</v>
      </c>
    </row>
    <row r="958" spans="1:4" x14ac:dyDescent="0.25">
      <c r="A958" s="21">
        <v>711190</v>
      </c>
      <c r="B958" s="21" t="s">
        <v>1203</v>
      </c>
      <c r="C958" s="21">
        <v>711190</v>
      </c>
      <c r="D958" s="21" t="s">
        <v>1203</v>
      </c>
    </row>
    <row r="959" spans="1:4" x14ac:dyDescent="0.25">
      <c r="A959" s="21">
        <v>711211</v>
      </c>
      <c r="B959" s="21" t="s">
        <v>1204</v>
      </c>
      <c r="C959" s="21">
        <v>711211</v>
      </c>
      <c r="D959" s="21" t="s">
        <v>1204</v>
      </c>
    </row>
    <row r="960" spans="1:4" x14ac:dyDescent="0.25">
      <c r="A960" s="21">
        <v>711212</v>
      </c>
      <c r="B960" s="21" t="s">
        <v>1205</v>
      </c>
      <c r="C960" s="21">
        <v>711212</v>
      </c>
      <c r="D960" s="21" t="s">
        <v>1205</v>
      </c>
    </row>
    <row r="961" spans="1:4" x14ac:dyDescent="0.25">
      <c r="A961" s="21">
        <v>711219</v>
      </c>
      <c r="B961" s="21" t="s">
        <v>1206</v>
      </c>
      <c r="C961" s="21">
        <v>711219</v>
      </c>
      <c r="D961" s="21" t="s">
        <v>1206</v>
      </c>
    </row>
    <row r="962" spans="1:4" ht="25.5" x14ac:dyDescent="0.25">
      <c r="A962" s="21">
        <v>711310</v>
      </c>
      <c r="B962" s="21" t="s">
        <v>1207</v>
      </c>
      <c r="C962" s="21">
        <v>711310</v>
      </c>
      <c r="D962" s="21" t="s">
        <v>1207</v>
      </c>
    </row>
    <row r="963" spans="1:4" ht="25.5" x14ac:dyDescent="0.25">
      <c r="A963" s="21">
        <v>711320</v>
      </c>
      <c r="B963" s="21" t="s">
        <v>1208</v>
      </c>
      <c r="C963" s="21">
        <v>711320</v>
      </c>
      <c r="D963" s="21" t="s">
        <v>1208</v>
      </c>
    </row>
    <row r="964" spans="1:4" ht="38.25" x14ac:dyDescent="0.25">
      <c r="A964" s="21">
        <v>711410</v>
      </c>
      <c r="B964" s="21" t="s">
        <v>1209</v>
      </c>
      <c r="C964" s="21">
        <v>711410</v>
      </c>
      <c r="D964" s="21" t="s">
        <v>1209</v>
      </c>
    </row>
    <row r="965" spans="1:4" ht="25.5" x14ac:dyDescent="0.25">
      <c r="A965" s="21">
        <v>711510</v>
      </c>
      <c r="B965" s="21" t="s">
        <v>1210</v>
      </c>
      <c r="C965" s="21">
        <v>711510</v>
      </c>
      <c r="D965" s="21" t="s">
        <v>1210</v>
      </c>
    </row>
    <row r="966" spans="1:4" x14ac:dyDescent="0.25">
      <c r="A966" s="21">
        <v>712110</v>
      </c>
      <c r="B966" s="21" t="s">
        <v>1211</v>
      </c>
      <c r="C966" s="21">
        <v>712110</v>
      </c>
      <c r="D966" s="21" t="s">
        <v>1211</v>
      </c>
    </row>
    <row r="967" spans="1:4" x14ac:dyDescent="0.25">
      <c r="A967" s="21">
        <v>712120</v>
      </c>
      <c r="B967" s="21" t="s">
        <v>1212</v>
      </c>
      <c r="C967" s="21">
        <v>712120</v>
      </c>
      <c r="D967" s="21" t="s">
        <v>1212</v>
      </c>
    </row>
    <row r="968" spans="1:4" x14ac:dyDescent="0.25">
      <c r="A968" s="21">
        <v>712130</v>
      </c>
      <c r="B968" s="21" t="s">
        <v>1213</v>
      </c>
      <c r="C968" s="21">
        <v>712130</v>
      </c>
      <c r="D968" s="21" t="s">
        <v>1213</v>
      </c>
    </row>
    <row r="969" spans="1:4" ht="25.5" x14ac:dyDescent="0.25">
      <c r="A969" s="21">
        <v>712190</v>
      </c>
      <c r="B969" s="21" t="s">
        <v>1214</v>
      </c>
      <c r="C969" s="21">
        <v>712190</v>
      </c>
      <c r="D969" s="21" t="s">
        <v>1214</v>
      </c>
    </row>
    <row r="970" spans="1:4" x14ac:dyDescent="0.25">
      <c r="A970" s="21">
        <v>713110</v>
      </c>
      <c r="B970" s="21" t="s">
        <v>1215</v>
      </c>
      <c r="C970" s="21">
        <v>713110</v>
      </c>
      <c r="D970" s="21" t="s">
        <v>1215</v>
      </c>
    </row>
    <row r="971" spans="1:4" x14ac:dyDescent="0.25">
      <c r="A971" s="21">
        <v>713120</v>
      </c>
      <c r="B971" s="21" t="s">
        <v>1216</v>
      </c>
      <c r="C971" s="21">
        <v>713120</v>
      </c>
      <c r="D971" s="21" t="s">
        <v>1216</v>
      </c>
    </row>
    <row r="972" spans="1:4" x14ac:dyDescent="0.25">
      <c r="A972" s="21">
        <v>713210</v>
      </c>
      <c r="B972" s="21" t="s">
        <v>1217</v>
      </c>
      <c r="C972" s="21">
        <v>713210</v>
      </c>
      <c r="D972" s="21" t="s">
        <v>1217</v>
      </c>
    </row>
    <row r="973" spans="1:4" x14ac:dyDescent="0.25">
      <c r="A973" s="21">
        <v>713290</v>
      </c>
      <c r="B973" s="21" t="s">
        <v>1218</v>
      </c>
      <c r="C973" s="21">
        <v>713290</v>
      </c>
      <c r="D973" s="21" t="s">
        <v>1218</v>
      </c>
    </row>
    <row r="974" spans="1:4" x14ac:dyDescent="0.25">
      <c r="A974" s="21">
        <v>713910</v>
      </c>
      <c r="B974" s="21" t="s">
        <v>1219</v>
      </c>
      <c r="C974" s="21">
        <v>713910</v>
      </c>
      <c r="D974" s="21" t="s">
        <v>1219</v>
      </c>
    </row>
    <row r="975" spans="1:4" x14ac:dyDescent="0.25">
      <c r="A975" s="21">
        <v>713920</v>
      </c>
      <c r="B975" s="21" t="s">
        <v>1220</v>
      </c>
      <c r="C975" s="21">
        <v>713920</v>
      </c>
      <c r="D975" s="21" t="s">
        <v>1220</v>
      </c>
    </row>
    <row r="976" spans="1:4" x14ac:dyDescent="0.25">
      <c r="A976" s="21">
        <v>713930</v>
      </c>
      <c r="B976" s="21" t="s">
        <v>1221</v>
      </c>
      <c r="C976" s="21">
        <v>713930</v>
      </c>
      <c r="D976" s="21" t="s">
        <v>1221</v>
      </c>
    </row>
    <row r="977" spans="1:4" x14ac:dyDescent="0.25">
      <c r="A977" s="21">
        <v>713940</v>
      </c>
      <c r="B977" s="21" t="s">
        <v>1222</v>
      </c>
      <c r="C977" s="21">
        <v>713940</v>
      </c>
      <c r="D977" s="21" t="s">
        <v>1222</v>
      </c>
    </row>
    <row r="978" spans="1:4" x14ac:dyDescent="0.25">
      <c r="A978" s="21">
        <v>713950</v>
      </c>
      <c r="B978" s="21" t="s">
        <v>1223</v>
      </c>
      <c r="C978" s="21">
        <v>713950</v>
      </c>
      <c r="D978" s="21" t="s">
        <v>1223</v>
      </c>
    </row>
    <row r="979" spans="1:4" ht="25.5" x14ac:dyDescent="0.25">
      <c r="A979" s="21">
        <v>713990</v>
      </c>
      <c r="B979" s="21" t="s">
        <v>1224</v>
      </c>
      <c r="C979" s="21">
        <v>713990</v>
      </c>
      <c r="D979" s="21" t="s">
        <v>1224</v>
      </c>
    </row>
    <row r="980" spans="1:4" ht="25.5" x14ac:dyDescent="0.25">
      <c r="A980" s="21">
        <v>721110</v>
      </c>
      <c r="B980" s="21" t="s">
        <v>1225</v>
      </c>
      <c r="C980" s="21">
        <v>721110</v>
      </c>
      <c r="D980" s="21" t="s">
        <v>1225</v>
      </c>
    </row>
    <row r="981" spans="1:4" x14ac:dyDescent="0.25">
      <c r="A981" s="21">
        <v>721120</v>
      </c>
      <c r="B981" s="21" t="s">
        <v>1226</v>
      </c>
      <c r="C981" s="21">
        <v>721120</v>
      </c>
      <c r="D981" s="21" t="s">
        <v>1226</v>
      </c>
    </row>
    <row r="982" spans="1:4" x14ac:dyDescent="0.25">
      <c r="A982" s="21">
        <v>721191</v>
      </c>
      <c r="B982" s="21" t="s">
        <v>1227</v>
      </c>
      <c r="C982" s="21">
        <v>721191</v>
      </c>
      <c r="D982" s="21" t="s">
        <v>1227</v>
      </c>
    </row>
    <row r="983" spans="1:4" x14ac:dyDescent="0.25">
      <c r="A983" s="21">
        <v>721199</v>
      </c>
      <c r="B983" s="21" t="s">
        <v>1228</v>
      </c>
      <c r="C983" s="21">
        <v>721199</v>
      </c>
      <c r="D983" s="21" t="s">
        <v>1228</v>
      </c>
    </row>
    <row r="984" spans="1:4" ht="25.5" x14ac:dyDescent="0.25">
      <c r="A984" s="21">
        <v>721211</v>
      </c>
      <c r="B984" s="21" t="s">
        <v>1229</v>
      </c>
      <c r="C984" s="21">
        <v>721211</v>
      </c>
      <c r="D984" s="21" t="s">
        <v>1229</v>
      </c>
    </row>
    <row r="985" spans="1:4" ht="25.5" x14ac:dyDescent="0.25">
      <c r="A985" s="21">
        <v>721214</v>
      </c>
      <c r="B985" s="21" t="s">
        <v>1230</v>
      </c>
      <c r="C985" s="21">
        <v>721214</v>
      </c>
      <c r="D985" s="21" t="s">
        <v>1230</v>
      </c>
    </row>
    <row r="986" spans="1:4" ht="25.5" x14ac:dyDescent="0.25">
      <c r="A986" s="21">
        <v>721310</v>
      </c>
      <c r="B986" s="21" t="s">
        <v>1231</v>
      </c>
      <c r="C986" s="21">
        <v>721310</v>
      </c>
      <c r="D986" s="21" t="s">
        <v>1232</v>
      </c>
    </row>
    <row r="987" spans="1:4" x14ac:dyDescent="0.25">
      <c r="A987" s="21">
        <v>722310</v>
      </c>
      <c r="B987" s="21" t="s">
        <v>1233</v>
      </c>
      <c r="C987" s="21">
        <v>722310</v>
      </c>
      <c r="D987" s="21" t="s">
        <v>1233</v>
      </c>
    </row>
    <row r="988" spans="1:4" x14ac:dyDescent="0.25">
      <c r="A988" s="21">
        <v>722320</v>
      </c>
      <c r="B988" s="21" t="s">
        <v>1234</v>
      </c>
      <c r="C988" s="21">
        <v>722320</v>
      </c>
      <c r="D988" s="21" t="s">
        <v>1234</v>
      </c>
    </row>
    <row r="989" spans="1:4" x14ac:dyDescent="0.25">
      <c r="A989" s="21">
        <v>722330</v>
      </c>
      <c r="B989" s="21" t="s">
        <v>1235</v>
      </c>
      <c r="C989" s="21">
        <v>722330</v>
      </c>
      <c r="D989" s="21" t="s">
        <v>1235</v>
      </c>
    </row>
    <row r="990" spans="1:4" x14ac:dyDescent="0.25">
      <c r="A990" s="21">
        <v>722410</v>
      </c>
      <c r="B990" s="21" t="s">
        <v>1236</v>
      </c>
      <c r="C990" s="21">
        <v>722410</v>
      </c>
      <c r="D990" s="21" t="s">
        <v>1236</v>
      </c>
    </row>
    <row r="991" spans="1:4" x14ac:dyDescent="0.25">
      <c r="A991" s="21">
        <v>722511</v>
      </c>
      <c r="B991" s="21" t="s">
        <v>1237</v>
      </c>
      <c r="C991" s="21">
        <v>722511</v>
      </c>
      <c r="D991" s="21" t="s">
        <v>1237</v>
      </c>
    </row>
    <row r="992" spans="1:4" x14ac:dyDescent="0.25">
      <c r="A992" s="21">
        <v>722513</v>
      </c>
      <c r="B992" s="21" t="s">
        <v>1238</v>
      </c>
      <c r="C992" s="21">
        <v>722513</v>
      </c>
      <c r="D992" s="21" t="s">
        <v>1238</v>
      </c>
    </row>
    <row r="993" spans="1:4" x14ac:dyDescent="0.25">
      <c r="A993" s="21">
        <v>722514</v>
      </c>
      <c r="B993" s="21" t="s">
        <v>1239</v>
      </c>
      <c r="C993" s="21">
        <v>722514</v>
      </c>
      <c r="D993" s="21" t="s">
        <v>1239</v>
      </c>
    </row>
    <row r="994" spans="1:4" x14ac:dyDescent="0.25">
      <c r="A994" s="21">
        <v>722515</v>
      </c>
      <c r="B994" s="21" t="s">
        <v>1240</v>
      </c>
      <c r="C994" s="21">
        <v>722515</v>
      </c>
      <c r="D994" s="21" t="s">
        <v>1240</v>
      </c>
    </row>
    <row r="995" spans="1:4" x14ac:dyDescent="0.25">
      <c r="A995" s="21">
        <v>811111</v>
      </c>
      <c r="B995" s="21" t="s">
        <v>1241</v>
      </c>
      <c r="C995" s="21">
        <v>811111</v>
      </c>
      <c r="D995" s="21" t="s">
        <v>1241</v>
      </c>
    </row>
    <row r="996" spans="1:4" x14ac:dyDescent="0.25">
      <c r="A996" s="21">
        <v>811112</v>
      </c>
      <c r="B996" s="21" t="s">
        <v>1242</v>
      </c>
      <c r="C996" s="21">
        <v>811112</v>
      </c>
      <c r="D996" s="21" t="s">
        <v>1242</v>
      </c>
    </row>
    <row r="997" spans="1:4" x14ac:dyDescent="0.25">
      <c r="A997" s="21">
        <v>811113</v>
      </c>
      <c r="B997" s="21" t="s">
        <v>1243</v>
      </c>
      <c r="C997" s="21">
        <v>811113</v>
      </c>
      <c r="D997" s="21" t="s">
        <v>1243</v>
      </c>
    </row>
    <row r="998" spans="1:4" ht="25.5" x14ac:dyDescent="0.25">
      <c r="A998" s="21">
        <v>811118</v>
      </c>
      <c r="B998" s="21" t="s">
        <v>1244</v>
      </c>
      <c r="C998" s="21">
        <v>811118</v>
      </c>
      <c r="D998" s="21" t="s">
        <v>1244</v>
      </c>
    </row>
    <row r="999" spans="1:4" ht="25.5" x14ac:dyDescent="0.25">
      <c r="A999" s="21">
        <v>811121</v>
      </c>
      <c r="B999" s="21" t="s">
        <v>1245</v>
      </c>
      <c r="C999" s="21">
        <v>811121</v>
      </c>
      <c r="D999" s="21" t="s">
        <v>1245</v>
      </c>
    </row>
    <row r="1000" spans="1:4" x14ac:dyDescent="0.25">
      <c r="A1000" s="21">
        <v>811122</v>
      </c>
      <c r="B1000" s="21" t="s">
        <v>1246</v>
      </c>
      <c r="C1000" s="21">
        <v>811122</v>
      </c>
      <c r="D1000" s="21" t="s">
        <v>1246</v>
      </c>
    </row>
    <row r="1001" spans="1:4" ht="25.5" x14ac:dyDescent="0.25">
      <c r="A1001" s="21">
        <v>811191</v>
      </c>
      <c r="B1001" s="21" t="s">
        <v>1247</v>
      </c>
      <c r="C1001" s="21">
        <v>811191</v>
      </c>
      <c r="D1001" s="21" t="s">
        <v>1247</v>
      </c>
    </row>
    <row r="1002" spans="1:4" x14ac:dyDescent="0.25">
      <c r="A1002" s="21">
        <v>811192</v>
      </c>
      <c r="B1002" s="21" t="s">
        <v>1248</v>
      </c>
      <c r="C1002" s="21">
        <v>811192</v>
      </c>
      <c r="D1002" s="21" t="s">
        <v>1248</v>
      </c>
    </row>
    <row r="1003" spans="1:4" ht="25.5" x14ac:dyDescent="0.25">
      <c r="A1003" s="21">
        <v>811198</v>
      </c>
      <c r="B1003" s="21" t="s">
        <v>1249</v>
      </c>
      <c r="C1003" s="21">
        <v>811198</v>
      </c>
      <c r="D1003" s="21" t="s">
        <v>1249</v>
      </c>
    </row>
    <row r="1004" spans="1:4" ht="25.5" x14ac:dyDescent="0.25">
      <c r="A1004" s="21">
        <v>811211</v>
      </c>
      <c r="B1004" s="21" t="s">
        <v>1250</v>
      </c>
      <c r="C1004" s="21">
        <v>811211</v>
      </c>
      <c r="D1004" s="21" t="s">
        <v>1250</v>
      </c>
    </row>
    <row r="1005" spans="1:4" ht="25.5" x14ac:dyDescent="0.25">
      <c r="A1005" s="21">
        <v>811212</v>
      </c>
      <c r="B1005" s="21" t="s">
        <v>1251</v>
      </c>
      <c r="C1005" s="21">
        <v>811212</v>
      </c>
      <c r="D1005" s="21" t="s">
        <v>1251</v>
      </c>
    </row>
    <row r="1006" spans="1:4" ht="25.5" x14ac:dyDescent="0.25">
      <c r="A1006" s="21">
        <v>811213</v>
      </c>
      <c r="B1006" s="21" t="s">
        <v>1252</v>
      </c>
      <c r="C1006" s="21">
        <v>811213</v>
      </c>
      <c r="D1006" s="21" t="s">
        <v>1252</v>
      </c>
    </row>
    <row r="1007" spans="1:4" ht="25.5" x14ac:dyDescent="0.25">
      <c r="A1007" s="21">
        <v>811219</v>
      </c>
      <c r="B1007" s="21" t="s">
        <v>1253</v>
      </c>
      <c r="C1007" s="21">
        <v>811219</v>
      </c>
      <c r="D1007" s="21" t="s">
        <v>1253</v>
      </c>
    </row>
    <row r="1008" spans="1:4" ht="38.25" x14ac:dyDescent="0.25">
      <c r="A1008" s="21">
        <v>811310</v>
      </c>
      <c r="B1008" s="21" t="s">
        <v>1254</v>
      </c>
      <c r="C1008" s="21">
        <v>811310</v>
      </c>
      <c r="D1008" s="21" t="s">
        <v>1254</v>
      </c>
    </row>
    <row r="1009" spans="1:4" ht="25.5" x14ac:dyDescent="0.25">
      <c r="A1009" s="21">
        <v>811411</v>
      </c>
      <c r="B1009" s="21" t="s">
        <v>1255</v>
      </c>
      <c r="C1009" s="21">
        <v>811411</v>
      </c>
      <c r="D1009" s="21" t="s">
        <v>1255</v>
      </c>
    </row>
    <row r="1010" spans="1:4" x14ac:dyDescent="0.25">
      <c r="A1010" s="21">
        <v>811412</v>
      </c>
      <c r="B1010" s="21" t="s">
        <v>1256</v>
      </c>
      <c r="C1010" s="21">
        <v>811412</v>
      </c>
      <c r="D1010" s="21" t="s">
        <v>1256</v>
      </c>
    </row>
    <row r="1011" spans="1:4" x14ac:dyDescent="0.25">
      <c r="A1011" s="21">
        <v>811420</v>
      </c>
      <c r="B1011" s="21" t="s">
        <v>1257</v>
      </c>
      <c r="C1011" s="21">
        <v>811420</v>
      </c>
      <c r="D1011" s="21" t="s">
        <v>1257</v>
      </c>
    </row>
    <row r="1012" spans="1:4" x14ac:dyDescent="0.25">
      <c r="A1012" s="21">
        <v>811430</v>
      </c>
      <c r="B1012" s="21" t="s">
        <v>1258</v>
      </c>
      <c r="C1012" s="21">
        <v>811430</v>
      </c>
      <c r="D1012" s="21" t="s">
        <v>1258</v>
      </c>
    </row>
    <row r="1013" spans="1:4" ht="25.5" x14ac:dyDescent="0.25">
      <c r="A1013" s="21">
        <v>811490</v>
      </c>
      <c r="B1013" s="21" t="s">
        <v>1259</v>
      </c>
      <c r="C1013" s="21">
        <v>811490</v>
      </c>
      <c r="D1013" s="21" t="s">
        <v>1259</v>
      </c>
    </row>
    <row r="1014" spans="1:4" x14ac:dyDescent="0.25">
      <c r="A1014" s="21">
        <v>812111</v>
      </c>
      <c r="B1014" s="21" t="s">
        <v>1260</v>
      </c>
      <c r="C1014" s="21">
        <v>812111</v>
      </c>
      <c r="D1014" s="21" t="s">
        <v>1260</v>
      </c>
    </row>
    <row r="1015" spans="1:4" x14ac:dyDescent="0.25">
      <c r="A1015" s="21">
        <v>812112</v>
      </c>
      <c r="B1015" s="21" t="s">
        <v>1261</v>
      </c>
      <c r="C1015" s="21">
        <v>812112</v>
      </c>
      <c r="D1015" s="21" t="s">
        <v>1261</v>
      </c>
    </row>
    <row r="1016" spans="1:4" x14ac:dyDescent="0.25">
      <c r="A1016" s="21">
        <v>812113</v>
      </c>
      <c r="B1016" s="21" t="s">
        <v>1262</v>
      </c>
      <c r="C1016" s="21">
        <v>812113</v>
      </c>
      <c r="D1016" s="21" t="s">
        <v>1262</v>
      </c>
    </row>
    <row r="1017" spans="1:4" x14ac:dyDescent="0.25">
      <c r="A1017" s="21">
        <v>812191</v>
      </c>
      <c r="B1017" s="21" t="s">
        <v>1263</v>
      </c>
      <c r="C1017" s="21">
        <v>812191</v>
      </c>
      <c r="D1017" s="21" t="s">
        <v>1263</v>
      </c>
    </row>
    <row r="1018" spans="1:4" x14ac:dyDescent="0.25">
      <c r="A1018" s="21">
        <v>812199</v>
      </c>
      <c r="B1018" s="21" t="s">
        <v>1264</v>
      </c>
      <c r="C1018" s="21">
        <v>812199</v>
      </c>
      <c r="D1018" s="21" t="s">
        <v>1264</v>
      </c>
    </row>
    <row r="1019" spans="1:4" x14ac:dyDescent="0.25">
      <c r="A1019" s="21">
        <v>812210</v>
      </c>
      <c r="B1019" s="21" t="s">
        <v>1265</v>
      </c>
      <c r="C1019" s="21">
        <v>812210</v>
      </c>
      <c r="D1019" s="21" t="s">
        <v>1265</v>
      </c>
    </row>
    <row r="1020" spans="1:4" x14ac:dyDescent="0.25">
      <c r="A1020" s="21">
        <v>812220</v>
      </c>
      <c r="B1020" s="21" t="s">
        <v>1266</v>
      </c>
      <c r="C1020" s="21">
        <v>812220</v>
      </c>
      <c r="D1020" s="21" t="s">
        <v>1266</v>
      </c>
    </row>
    <row r="1021" spans="1:4" ht="25.5" x14ac:dyDescent="0.25">
      <c r="A1021" s="21">
        <v>812310</v>
      </c>
      <c r="B1021" s="21" t="s">
        <v>1267</v>
      </c>
      <c r="C1021" s="21">
        <v>812310</v>
      </c>
      <c r="D1021" s="21" t="s">
        <v>1267</v>
      </c>
    </row>
    <row r="1022" spans="1:4" ht="25.5" x14ac:dyDescent="0.25">
      <c r="A1022" s="21">
        <v>812320</v>
      </c>
      <c r="B1022" s="21" t="s">
        <v>1268</v>
      </c>
      <c r="C1022" s="21">
        <v>812320</v>
      </c>
      <c r="D1022" s="21" t="s">
        <v>1268</v>
      </c>
    </row>
    <row r="1023" spans="1:4" x14ac:dyDescent="0.25">
      <c r="A1023" s="21">
        <v>812331</v>
      </c>
      <c r="B1023" s="21" t="s">
        <v>1269</v>
      </c>
      <c r="C1023" s="21">
        <v>812331</v>
      </c>
      <c r="D1023" s="21" t="s">
        <v>1269</v>
      </c>
    </row>
    <row r="1024" spans="1:4" x14ac:dyDescent="0.25">
      <c r="A1024" s="21">
        <v>812332</v>
      </c>
      <c r="B1024" s="21" t="s">
        <v>1270</v>
      </c>
      <c r="C1024" s="21">
        <v>812332</v>
      </c>
      <c r="D1024" s="21" t="s">
        <v>1270</v>
      </c>
    </row>
    <row r="1025" spans="1:4" x14ac:dyDescent="0.25">
      <c r="A1025" s="21">
        <v>812910</v>
      </c>
      <c r="B1025" s="21" t="s">
        <v>1271</v>
      </c>
      <c r="C1025" s="21">
        <v>812910</v>
      </c>
      <c r="D1025" s="21" t="s">
        <v>1271</v>
      </c>
    </row>
    <row r="1026" spans="1:4" ht="25.5" x14ac:dyDescent="0.25">
      <c r="A1026" s="21">
        <v>812921</v>
      </c>
      <c r="B1026" s="21" t="s">
        <v>1272</v>
      </c>
      <c r="C1026" s="21">
        <v>812921</v>
      </c>
      <c r="D1026" s="21" t="s">
        <v>1272</v>
      </c>
    </row>
    <row r="1027" spans="1:4" x14ac:dyDescent="0.25">
      <c r="A1027" s="21">
        <v>812922</v>
      </c>
      <c r="B1027" s="21" t="s">
        <v>1273</v>
      </c>
      <c r="C1027" s="21">
        <v>812922</v>
      </c>
      <c r="D1027" s="21" t="s">
        <v>1273</v>
      </c>
    </row>
    <row r="1028" spans="1:4" x14ac:dyDescent="0.25">
      <c r="A1028" s="21">
        <v>812930</v>
      </c>
      <c r="B1028" s="21" t="s">
        <v>1274</v>
      </c>
      <c r="C1028" s="21">
        <v>812930</v>
      </c>
      <c r="D1028" s="21" t="s">
        <v>1274</v>
      </c>
    </row>
    <row r="1029" spans="1:4" x14ac:dyDescent="0.25">
      <c r="A1029" s="21">
        <v>812990</v>
      </c>
      <c r="B1029" s="21" t="s">
        <v>1275</v>
      </c>
      <c r="C1029" s="21">
        <v>812990</v>
      </c>
      <c r="D1029" s="21" t="s">
        <v>1275</v>
      </c>
    </row>
    <row r="1030" spans="1:4" x14ac:dyDescent="0.25">
      <c r="A1030" s="21">
        <v>813110</v>
      </c>
      <c r="B1030" s="21" t="s">
        <v>1276</v>
      </c>
      <c r="C1030" s="21">
        <v>813110</v>
      </c>
      <c r="D1030" s="21" t="s">
        <v>1276</v>
      </c>
    </row>
    <row r="1031" spans="1:4" x14ac:dyDescent="0.25">
      <c r="A1031" s="21">
        <v>813211</v>
      </c>
      <c r="B1031" s="21" t="s">
        <v>1277</v>
      </c>
      <c r="C1031" s="21">
        <v>813211</v>
      </c>
      <c r="D1031" s="21" t="s">
        <v>1277</v>
      </c>
    </row>
    <row r="1032" spans="1:4" x14ac:dyDescent="0.25">
      <c r="A1032" s="21">
        <v>813212</v>
      </c>
      <c r="B1032" s="21" t="s">
        <v>1278</v>
      </c>
      <c r="C1032" s="21">
        <v>813212</v>
      </c>
      <c r="D1032" s="21" t="s">
        <v>1278</v>
      </c>
    </row>
    <row r="1033" spans="1:4" x14ac:dyDescent="0.25">
      <c r="A1033" s="21">
        <v>813219</v>
      </c>
      <c r="B1033" s="21" t="s">
        <v>1279</v>
      </c>
      <c r="C1033" s="21">
        <v>813219</v>
      </c>
      <c r="D1033" s="21" t="s">
        <v>1279</v>
      </c>
    </row>
    <row r="1034" spans="1:4" x14ac:dyDescent="0.25">
      <c r="A1034" s="21">
        <v>813311</v>
      </c>
      <c r="B1034" s="21" t="s">
        <v>1280</v>
      </c>
      <c r="C1034" s="21">
        <v>813311</v>
      </c>
      <c r="D1034" s="21" t="s">
        <v>1280</v>
      </c>
    </row>
    <row r="1035" spans="1:4" ht="25.5" x14ac:dyDescent="0.25">
      <c r="A1035" s="21">
        <v>813312</v>
      </c>
      <c r="B1035" s="21" t="s">
        <v>1281</v>
      </c>
      <c r="C1035" s="21">
        <v>813312</v>
      </c>
      <c r="D1035" s="21" t="s">
        <v>1281</v>
      </c>
    </row>
    <row r="1036" spans="1:4" x14ac:dyDescent="0.25">
      <c r="A1036" s="21">
        <v>813319</v>
      </c>
      <c r="B1036" s="21" t="s">
        <v>1282</v>
      </c>
      <c r="C1036" s="21">
        <v>813319</v>
      </c>
      <c r="D1036" s="21" t="s">
        <v>1282</v>
      </c>
    </row>
    <row r="1037" spans="1:4" x14ac:dyDescent="0.25">
      <c r="A1037" s="21">
        <v>813410</v>
      </c>
      <c r="B1037" s="21" t="s">
        <v>1283</v>
      </c>
      <c r="C1037" s="21">
        <v>813410</v>
      </c>
      <c r="D1037" s="21" t="s">
        <v>1283</v>
      </c>
    </row>
    <row r="1038" spans="1:4" x14ac:dyDescent="0.25">
      <c r="A1038" s="21">
        <v>813910</v>
      </c>
      <c r="B1038" s="21" t="s">
        <v>1284</v>
      </c>
      <c r="C1038" s="21">
        <v>813910</v>
      </c>
      <c r="D1038" s="21" t="s">
        <v>1284</v>
      </c>
    </row>
    <row r="1039" spans="1:4" x14ac:dyDescent="0.25">
      <c r="A1039" s="21">
        <v>813920</v>
      </c>
      <c r="B1039" s="21" t="s">
        <v>1285</v>
      </c>
      <c r="C1039" s="21">
        <v>813920</v>
      </c>
      <c r="D1039" s="21" t="s">
        <v>1285</v>
      </c>
    </row>
    <row r="1040" spans="1:4" ht="25.5" x14ac:dyDescent="0.25">
      <c r="A1040" s="21">
        <v>813930</v>
      </c>
      <c r="B1040" s="21" t="s">
        <v>1286</v>
      </c>
      <c r="C1040" s="21">
        <v>813930</v>
      </c>
      <c r="D1040" s="21" t="s">
        <v>1286</v>
      </c>
    </row>
    <row r="1041" spans="1:4" x14ac:dyDescent="0.25">
      <c r="A1041" s="21">
        <v>813940</v>
      </c>
      <c r="B1041" s="21" t="s">
        <v>1287</v>
      </c>
      <c r="C1041" s="21">
        <v>813940</v>
      </c>
      <c r="D1041" s="21" t="s">
        <v>1287</v>
      </c>
    </row>
    <row r="1042" spans="1:4" ht="38.25" x14ac:dyDescent="0.25">
      <c r="A1042" s="21">
        <v>813990</v>
      </c>
      <c r="B1042" s="21" t="s">
        <v>1288</v>
      </c>
      <c r="C1042" s="21">
        <v>813990</v>
      </c>
      <c r="D1042" s="21" t="s">
        <v>1288</v>
      </c>
    </row>
    <row r="1043" spans="1:4" x14ac:dyDescent="0.25">
      <c r="A1043" s="21">
        <v>814110</v>
      </c>
      <c r="B1043" s="21" t="s">
        <v>1289</v>
      </c>
      <c r="C1043" s="21">
        <v>814110</v>
      </c>
      <c r="D1043" s="21" t="s">
        <v>1289</v>
      </c>
    </row>
    <row r="1044" spans="1:4" x14ac:dyDescent="0.25">
      <c r="A1044" s="21">
        <v>921110</v>
      </c>
      <c r="B1044" s="21" t="s">
        <v>1290</v>
      </c>
      <c r="C1044" s="21">
        <v>921110</v>
      </c>
      <c r="D1044" s="21" t="s">
        <v>1290</v>
      </c>
    </row>
    <row r="1045" spans="1:4" x14ac:dyDescent="0.25">
      <c r="A1045" s="21">
        <v>921120</v>
      </c>
      <c r="B1045" s="21" t="s">
        <v>1291</v>
      </c>
      <c r="C1045" s="21">
        <v>921120</v>
      </c>
      <c r="D1045" s="21" t="s">
        <v>1291</v>
      </c>
    </row>
    <row r="1046" spans="1:4" x14ac:dyDescent="0.25">
      <c r="A1046" s="21">
        <v>921130</v>
      </c>
      <c r="B1046" s="21" t="s">
        <v>1292</v>
      </c>
      <c r="C1046" s="21">
        <v>921130</v>
      </c>
      <c r="D1046" s="21" t="s">
        <v>1292</v>
      </c>
    </row>
    <row r="1047" spans="1:4" ht="25.5" x14ac:dyDescent="0.25">
      <c r="A1047" s="21">
        <v>921140</v>
      </c>
      <c r="B1047" s="21" t="s">
        <v>1293</v>
      </c>
      <c r="C1047" s="21">
        <v>921140</v>
      </c>
      <c r="D1047" s="21" t="s">
        <v>1293</v>
      </c>
    </row>
    <row r="1048" spans="1:4" ht="25.5" x14ac:dyDescent="0.25">
      <c r="A1048" s="21">
        <v>921150</v>
      </c>
      <c r="B1048" s="21" t="s">
        <v>1294</v>
      </c>
      <c r="C1048" s="21">
        <v>921150</v>
      </c>
      <c r="D1048" s="21" t="s">
        <v>1294</v>
      </c>
    </row>
    <row r="1049" spans="1:4" x14ac:dyDescent="0.25">
      <c r="A1049" s="21">
        <v>921190</v>
      </c>
      <c r="B1049" s="21" t="s">
        <v>1295</v>
      </c>
      <c r="C1049" s="21">
        <v>921190</v>
      </c>
      <c r="D1049" s="21" t="s">
        <v>1295</v>
      </c>
    </row>
    <row r="1050" spans="1:4" x14ac:dyDescent="0.25">
      <c r="A1050" s="21">
        <v>922110</v>
      </c>
      <c r="B1050" s="21" t="s">
        <v>1296</v>
      </c>
      <c r="C1050" s="21">
        <v>922110</v>
      </c>
      <c r="D1050" s="21" t="s">
        <v>1296</v>
      </c>
    </row>
    <row r="1051" spans="1:4" x14ac:dyDescent="0.25">
      <c r="A1051" s="21">
        <v>922120</v>
      </c>
      <c r="B1051" s="21" t="s">
        <v>1297</v>
      </c>
      <c r="C1051" s="21">
        <v>922120</v>
      </c>
      <c r="D1051" s="21" t="s">
        <v>1297</v>
      </c>
    </row>
    <row r="1052" spans="1:4" x14ac:dyDescent="0.25">
      <c r="A1052" s="21">
        <v>922130</v>
      </c>
      <c r="B1052" s="21" t="s">
        <v>1298</v>
      </c>
      <c r="C1052" s="21">
        <v>922130</v>
      </c>
      <c r="D1052" s="21" t="s">
        <v>1298</v>
      </c>
    </row>
    <row r="1053" spans="1:4" x14ac:dyDescent="0.25">
      <c r="A1053" s="21">
        <v>922140</v>
      </c>
      <c r="B1053" s="21" t="s">
        <v>1299</v>
      </c>
      <c r="C1053" s="21">
        <v>922140</v>
      </c>
      <c r="D1053" s="21" t="s">
        <v>1299</v>
      </c>
    </row>
    <row r="1054" spans="1:4" x14ac:dyDescent="0.25">
      <c r="A1054" s="21">
        <v>922150</v>
      </c>
      <c r="B1054" s="21" t="s">
        <v>1300</v>
      </c>
      <c r="C1054" s="21">
        <v>922150</v>
      </c>
      <c r="D1054" s="21" t="s">
        <v>1300</v>
      </c>
    </row>
    <row r="1055" spans="1:4" x14ac:dyDescent="0.25">
      <c r="A1055" s="21">
        <v>922160</v>
      </c>
      <c r="B1055" s="21" t="s">
        <v>1301</v>
      </c>
      <c r="C1055" s="21">
        <v>922160</v>
      </c>
      <c r="D1055" s="21" t="s">
        <v>1301</v>
      </c>
    </row>
    <row r="1056" spans="1:4" ht="25.5" x14ac:dyDescent="0.25">
      <c r="A1056" s="21">
        <v>922190</v>
      </c>
      <c r="B1056" s="21" t="s">
        <v>1302</v>
      </c>
      <c r="C1056" s="21">
        <v>922190</v>
      </c>
      <c r="D1056" s="21" t="s">
        <v>1302</v>
      </c>
    </row>
    <row r="1057" spans="1:4" x14ac:dyDescent="0.25">
      <c r="A1057" s="21">
        <v>923110</v>
      </c>
      <c r="B1057" s="21" t="s">
        <v>1303</v>
      </c>
      <c r="C1057" s="21">
        <v>923110</v>
      </c>
      <c r="D1057" s="21" t="s">
        <v>1303</v>
      </c>
    </row>
    <row r="1058" spans="1:4" ht="25.5" x14ac:dyDescent="0.25">
      <c r="A1058" s="21">
        <v>923120</v>
      </c>
      <c r="B1058" s="21" t="s">
        <v>1304</v>
      </c>
      <c r="C1058" s="21">
        <v>923120</v>
      </c>
      <c r="D1058" s="21" t="s">
        <v>1304</v>
      </c>
    </row>
    <row r="1059" spans="1:4" ht="38.25" x14ac:dyDescent="0.25">
      <c r="A1059" s="21">
        <v>923130</v>
      </c>
      <c r="B1059" s="21" t="s">
        <v>1305</v>
      </c>
      <c r="C1059" s="21">
        <v>923130</v>
      </c>
      <c r="D1059" s="21" t="s">
        <v>1305</v>
      </c>
    </row>
    <row r="1060" spans="1:4" x14ac:dyDescent="0.25">
      <c r="A1060" s="21">
        <v>923140</v>
      </c>
      <c r="B1060" s="21" t="s">
        <v>1306</v>
      </c>
      <c r="C1060" s="21">
        <v>923140</v>
      </c>
      <c r="D1060" s="21" t="s">
        <v>1306</v>
      </c>
    </row>
    <row r="1061" spans="1:4" ht="38.25" x14ac:dyDescent="0.25">
      <c r="A1061" s="21">
        <v>924110</v>
      </c>
      <c r="B1061" s="21" t="s">
        <v>1307</v>
      </c>
      <c r="C1061" s="21">
        <v>924110</v>
      </c>
      <c r="D1061" s="21" t="s">
        <v>1307</v>
      </c>
    </row>
    <row r="1062" spans="1:4" x14ac:dyDescent="0.25">
      <c r="A1062" s="21">
        <v>924120</v>
      </c>
      <c r="B1062" s="21" t="s">
        <v>1308</v>
      </c>
      <c r="C1062" s="21">
        <v>924120</v>
      </c>
      <c r="D1062" s="21" t="s">
        <v>1308</v>
      </c>
    </row>
    <row r="1063" spans="1:4" x14ac:dyDescent="0.25">
      <c r="A1063" s="21">
        <v>925110</v>
      </c>
      <c r="B1063" s="21" t="s">
        <v>1309</v>
      </c>
      <c r="C1063" s="21">
        <v>925110</v>
      </c>
      <c r="D1063" s="21" t="s">
        <v>1309</v>
      </c>
    </row>
    <row r="1064" spans="1:4" ht="25.5" x14ac:dyDescent="0.25">
      <c r="A1064" s="21">
        <v>925120</v>
      </c>
      <c r="B1064" s="21" t="s">
        <v>1310</v>
      </c>
      <c r="C1064" s="21">
        <v>925120</v>
      </c>
      <c r="D1064" s="21" t="s">
        <v>1310</v>
      </c>
    </row>
    <row r="1065" spans="1:4" ht="25.5" x14ac:dyDescent="0.25">
      <c r="A1065" s="21">
        <v>926110</v>
      </c>
      <c r="B1065" s="21" t="s">
        <v>1311</v>
      </c>
      <c r="C1065" s="21">
        <v>926110</v>
      </c>
      <c r="D1065" s="21" t="s">
        <v>1311</v>
      </c>
    </row>
    <row r="1066" spans="1:4" ht="25.5" x14ac:dyDescent="0.25">
      <c r="A1066" s="21">
        <v>926120</v>
      </c>
      <c r="B1066" s="21" t="s">
        <v>1312</v>
      </c>
      <c r="C1066" s="21">
        <v>926120</v>
      </c>
      <c r="D1066" s="21" t="s">
        <v>1312</v>
      </c>
    </row>
    <row r="1067" spans="1:4" ht="38.25" x14ac:dyDescent="0.25">
      <c r="A1067" s="21">
        <v>926130</v>
      </c>
      <c r="B1067" s="21" t="s">
        <v>1313</v>
      </c>
      <c r="C1067" s="21">
        <v>926130</v>
      </c>
      <c r="D1067" s="21" t="s">
        <v>1313</v>
      </c>
    </row>
    <row r="1068" spans="1:4" ht="25.5" x14ac:dyDescent="0.25">
      <c r="A1068" s="21">
        <v>926140</v>
      </c>
      <c r="B1068" s="21" t="s">
        <v>1314</v>
      </c>
      <c r="C1068" s="21">
        <v>926140</v>
      </c>
      <c r="D1068" s="21" t="s">
        <v>1314</v>
      </c>
    </row>
    <row r="1069" spans="1:4" ht="25.5" x14ac:dyDescent="0.25">
      <c r="A1069" s="21">
        <v>926150</v>
      </c>
      <c r="B1069" s="21" t="s">
        <v>1315</v>
      </c>
      <c r="C1069" s="21">
        <v>926150</v>
      </c>
      <c r="D1069" s="21" t="s">
        <v>1315</v>
      </c>
    </row>
    <row r="1070" spans="1:4" x14ac:dyDescent="0.25">
      <c r="A1070" s="21">
        <v>927110</v>
      </c>
      <c r="B1070" s="21" t="s">
        <v>1316</v>
      </c>
      <c r="C1070" s="21">
        <v>927110</v>
      </c>
      <c r="D1070" s="21" t="s">
        <v>1316</v>
      </c>
    </row>
    <row r="1071" spans="1:4" x14ac:dyDescent="0.25">
      <c r="A1071" s="21">
        <v>928110</v>
      </c>
      <c r="B1071" s="21" t="s">
        <v>1317</v>
      </c>
      <c r="C1071" s="21">
        <v>928110</v>
      </c>
      <c r="D1071" s="21" t="s">
        <v>1317</v>
      </c>
    </row>
    <row r="1072" spans="1:4" x14ac:dyDescent="0.25">
      <c r="A1072" s="21">
        <v>928120</v>
      </c>
      <c r="B1072" s="21" t="s">
        <v>1318</v>
      </c>
      <c r="C1072" s="21">
        <v>928120</v>
      </c>
      <c r="D1072" s="21" t="s">
        <v>1318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E17CB-03E3-41DB-80DA-34103F0CCF62}">
  <dimension ref="A1:B9"/>
  <sheetViews>
    <sheetView workbookViewId="0"/>
  </sheetViews>
  <sheetFormatPr defaultRowHeight="15" x14ac:dyDescent="0.25"/>
  <cols>
    <col min="1" max="1" width="31.42578125" customWidth="1"/>
    <col min="2" max="2" width="162.5703125" bestFit="1" customWidth="1"/>
  </cols>
  <sheetData>
    <row r="1" spans="1:2" x14ac:dyDescent="0.25">
      <c r="A1" s="1" t="s">
        <v>0</v>
      </c>
    </row>
    <row r="2" spans="1:2" x14ac:dyDescent="0.25">
      <c r="A2" t="s">
        <v>1895</v>
      </c>
    </row>
    <row r="3" spans="1:2" x14ac:dyDescent="0.25">
      <c r="A3" t="s">
        <v>1896</v>
      </c>
    </row>
    <row r="5" spans="1:2" x14ac:dyDescent="0.25">
      <c r="A5" s="2" t="s">
        <v>1</v>
      </c>
      <c r="B5" s="2" t="s">
        <v>2</v>
      </c>
    </row>
    <row r="6" spans="1:2" x14ac:dyDescent="0.25">
      <c r="A6" t="s">
        <v>6</v>
      </c>
      <c r="B6" t="s">
        <v>7</v>
      </c>
    </row>
    <row r="7" spans="1:2" x14ac:dyDescent="0.25">
      <c r="A7" t="s">
        <v>3</v>
      </c>
      <c r="B7" t="s">
        <v>4</v>
      </c>
    </row>
    <row r="8" spans="1:2" ht="30" x14ac:dyDescent="0.25">
      <c r="A8" t="s">
        <v>5</v>
      </c>
      <c r="B8" s="3" t="s">
        <v>1899</v>
      </c>
    </row>
    <row r="9" spans="1:2" x14ac:dyDescent="0.25">
      <c r="A9" t="s">
        <v>1897</v>
      </c>
      <c r="B9" t="s">
        <v>1898</v>
      </c>
    </row>
  </sheetData>
  <sheetProtection sheet="1" objects="1" scenarios="1" formatCells="0" formatColumns="0" formatRows="0"/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2B13E-4BBE-47B7-9DCC-86F682CD1E86}">
  <dimension ref="A1:I8"/>
  <sheetViews>
    <sheetView zoomScaleNormal="100" workbookViewId="0"/>
  </sheetViews>
  <sheetFormatPr defaultRowHeight="15" customHeight="1" x14ac:dyDescent="0.25"/>
  <cols>
    <col min="1" max="1" width="35.140625" customWidth="1"/>
    <col min="2" max="2" width="12.5703125" bestFit="1" customWidth="1"/>
    <col min="3" max="3" width="33.42578125" customWidth="1"/>
    <col min="4" max="4" width="12.5703125" bestFit="1" customWidth="1"/>
    <col min="5" max="8" width="12.5703125" customWidth="1"/>
    <col min="9" max="9" width="163.28515625" style="3" bestFit="1" customWidth="1"/>
  </cols>
  <sheetData>
    <row r="1" spans="1:9" ht="36" customHeight="1" thickBot="1" x14ac:dyDescent="0.3">
      <c r="D1" s="112" t="s">
        <v>1902</v>
      </c>
      <c r="E1" s="109" t="s">
        <v>221</v>
      </c>
      <c r="F1" s="110"/>
      <c r="G1" s="111" t="s">
        <v>222</v>
      </c>
      <c r="H1" s="110"/>
    </row>
    <row r="2" spans="1:9" ht="30" x14ac:dyDescent="0.25">
      <c r="A2" s="83" t="s">
        <v>223</v>
      </c>
      <c r="B2" s="84" t="s">
        <v>224</v>
      </c>
      <c r="C2" s="85" t="s">
        <v>225</v>
      </c>
      <c r="D2" s="113"/>
      <c r="E2" s="86" t="s">
        <v>226</v>
      </c>
      <c r="F2" s="87" t="s">
        <v>227</v>
      </c>
      <c r="G2" s="88" t="s">
        <v>226</v>
      </c>
      <c r="H2" s="87" t="s">
        <v>227</v>
      </c>
      <c r="I2" s="89" t="s">
        <v>228</v>
      </c>
    </row>
    <row r="3" spans="1:9" ht="32.1" customHeight="1" x14ac:dyDescent="0.25">
      <c r="A3" s="90" t="s">
        <v>55</v>
      </c>
      <c r="B3" s="73">
        <v>350</v>
      </c>
      <c r="C3" s="102" t="s">
        <v>229</v>
      </c>
      <c r="D3" s="97">
        <f>COUNTIF('Facility Summary'!$B:$B,'OES Summary'!A3)</f>
        <v>18</v>
      </c>
      <c r="E3" s="75" cm="1">
        <f t="array" ref="E3">IFERROR(PERCENTILE(IF('2015-2024 TRI_Nonzero'!$D:$D=$A3,'2015-2024 TRI_Nonzero'!$AS:$AS),0.5)*0.453592,"")</f>
        <v>6.8038799999999995</v>
      </c>
      <c r="F3" s="81" cm="1">
        <f t="array" ref="F3">IFERROR(PERCENTILE(IF('2015-2024 TRI_Nonzero'!$D:$D=$A3,'2015-2024 TRI_Nonzero'!$AS:$AS),0.95)*0.453592,"")</f>
        <v>621.42103999999563</v>
      </c>
      <c r="G3" s="79" cm="1">
        <f t="array" ref="G3">IFERROR(PERCENTILE(IF('2015-2024 TRI_Nonzero'!$D:$D=$A3,'2015-2024 TRI_Nonzero'!$AS:$AS),0.5)*0.453592/B3,"")</f>
        <v>1.9439657142857142E-2</v>
      </c>
      <c r="H3" s="104" cm="1">
        <f t="array" ref="H3">IFERROR(PERCENTILE(IF('2015-2024 TRI_Nonzero'!$D:$D=$A3,'2015-2024 TRI_Nonzero'!$AS:$AS),0.95)*0.453592/B3,"")</f>
        <v>1.7754886857142733</v>
      </c>
      <c r="I3" s="91" t="s">
        <v>230</v>
      </c>
    </row>
    <row r="4" spans="1:9" ht="32.1" customHeight="1" x14ac:dyDescent="0.25">
      <c r="A4" s="90" t="s">
        <v>46</v>
      </c>
      <c r="B4" s="73">
        <v>350</v>
      </c>
      <c r="C4" s="102" t="s">
        <v>229</v>
      </c>
      <c r="D4" s="95">
        <f>COUNTIF('Facility Summary'!$B:$B,'OES Summary'!A4)</f>
        <v>4</v>
      </c>
      <c r="E4" s="75" cm="1">
        <f t="array" ref="E4">IFERROR(PERCENTILE(IF('2015-2024 TRI_Nonzero'!$D:$D=$A4,'2015-2024 TRI_Nonzero'!$AS:$AS),0.5)*0.453592,"")</f>
        <v>1.26552168</v>
      </c>
      <c r="F4" s="81" cm="1">
        <f t="array" ref="F4">IFERROR(PERCENTILE(IF('2015-2024 TRI_Nonzero'!$D:$D=$A4,'2015-2024 TRI_Nonzero'!$AS:$AS),0.95)*0.453592,"")</f>
        <v>281.22703999999999</v>
      </c>
      <c r="G4" s="79" cm="1">
        <f t="array" ref="G4">IFERROR(PERCENTILE(IF('2015-2024 TRI_Nonzero'!$D:$D=$A4,'2015-2024 TRI_Nonzero'!$AS:$AS),0.5)*0.453592/B4,"")</f>
        <v>3.6157762285714285E-3</v>
      </c>
      <c r="H4" s="76" cm="1">
        <f t="array" ref="H4">IFERROR(PERCENTILE(IF('2015-2024 TRI_Nonzero'!$D:$D=$A4,'2015-2024 TRI_Nonzero'!$AS:$AS),0.95)*0.453592/B4,"")</f>
        <v>0.80350582857142849</v>
      </c>
      <c r="I4" s="91" t="s">
        <v>230</v>
      </c>
    </row>
    <row r="5" spans="1:9" ht="32.1" customHeight="1" x14ac:dyDescent="0.25">
      <c r="A5" s="100" t="s">
        <v>1893</v>
      </c>
      <c r="B5" s="73">
        <v>300</v>
      </c>
      <c r="C5" s="102" t="s">
        <v>229</v>
      </c>
      <c r="D5" s="95">
        <f>COUNTIF('Facility Summary'!$B:$B,'OES Summary'!A5)</f>
        <v>3</v>
      </c>
      <c r="E5" s="107" cm="1">
        <f t="array" ref="E5">IFERROR(PERCENTILE(IF('2015-2024 TRI_Nonzero'!$D:$D=$A5,'2015-2024 TRI_Nonzero'!$AS:$AS),0.5)*0.453592,"")</f>
        <v>226.84362716000001</v>
      </c>
      <c r="F5" s="82" cm="1">
        <f t="array" ref="F5">IFERROR(PERCENTILE(IF('2015-2024 TRI_Nonzero'!$D:$D=$A5,'2015-2024 TRI_Nonzero'!$AS:$AS),0.95)*0.453592,"")</f>
        <v>12518.912403999992</v>
      </c>
      <c r="G5" s="108" cm="1">
        <f t="array" ref="G5">IFERROR(PERCENTILE(IF('2015-2024 TRI_Nonzero'!$D:$D=$A5,'2015-2024 TRI_Nonzero'!$AS:$AS),0.5)*0.453592/B5,"")</f>
        <v>0.75614542386666672</v>
      </c>
      <c r="H5" s="81" cm="1">
        <f t="array" ref="H5">IFERROR(PERCENTILE(IF('2015-2024 TRI_Nonzero'!$D:$D=$A5,'2015-2024 TRI_Nonzero'!$AS:$AS),0.95)*0.453592/B5,"")</f>
        <v>41.729708013333308</v>
      </c>
      <c r="I5" s="91" t="s">
        <v>1901</v>
      </c>
    </row>
    <row r="6" spans="1:9" ht="32.1" customHeight="1" x14ac:dyDescent="0.25">
      <c r="A6" s="90" t="s">
        <v>1894</v>
      </c>
      <c r="B6" s="74">
        <v>250</v>
      </c>
      <c r="C6" s="102" t="s">
        <v>229</v>
      </c>
      <c r="D6" s="95">
        <f>COUNTIF('Facility Summary'!$B:$B,'OES Summary'!A6)</f>
        <v>1</v>
      </c>
      <c r="E6" s="75" cm="1">
        <f t="array" ref="E6">IFERROR(PERCENTILE(IF('2015-2024 TRI_Nonzero'!$D:$D=$A6,'2015-2024 TRI_Nonzero'!$AS:$AS),0.5)*0.453592,"")</f>
        <v>0.453592</v>
      </c>
      <c r="F6" s="81" cm="1">
        <f t="array" ref="F6">IFERROR(PERCENTILE(IF('2015-2024 TRI_Nonzero'!$D:$D=$A6,'2015-2024 TRI_Nonzero'!$AS:$AS),0.95)*0.453592,"")</f>
        <v>9.4347135999999985</v>
      </c>
      <c r="G6" s="79" cm="1">
        <f t="array" ref="G6">IFERROR(PERCENTILE(IF('2015-2024 TRI_Nonzero'!$D:$D=$A6,'2015-2024 TRI_Nonzero'!$AS:$AS),0.5)*0.453592/B6,"")</f>
        <v>1.814368E-3</v>
      </c>
      <c r="H6" s="82" cm="1">
        <f t="array" ref="H6">IFERROR(PERCENTILE(IF('2015-2024 TRI_Nonzero'!$D:$D=$A6,'2015-2024 TRI_Nonzero'!$AS:$AS),0.95)*0.453592/B6,"")</f>
        <v>3.7738854399999994E-2</v>
      </c>
      <c r="I6" s="92" t="s">
        <v>1900</v>
      </c>
    </row>
    <row r="7" spans="1:9" ht="32.1" customHeight="1" x14ac:dyDescent="0.25">
      <c r="A7" s="100" t="s">
        <v>1892</v>
      </c>
      <c r="B7" s="74">
        <v>250</v>
      </c>
      <c r="C7" s="102" t="s">
        <v>229</v>
      </c>
      <c r="D7" s="95">
        <f>COUNTIF('Facility Summary'!$B:$B,'OES Summary'!A7)</f>
        <v>1</v>
      </c>
      <c r="E7" s="77" cm="1">
        <f t="array" ref="E7">IFERROR(PERCENTILE(IF('2015-2024 TRI_Nonzero'!$D:$D=$A7,'2015-2024 TRI_Nonzero'!$AS:$AS),0.5)*0.453592,"")</f>
        <v>4.5359200000000002E-2</v>
      </c>
      <c r="F7" s="82" cm="1">
        <f t="array" ref="F7">IFERROR(PERCENTILE(IF('2015-2024 TRI_Nonzero'!$D:$D=$A7,'2015-2024 TRI_Nonzero'!$AS:$AS),0.95)*0.453592,"")</f>
        <v>4.5359200000000002E-2</v>
      </c>
      <c r="G7" s="79" cm="1">
        <f t="array" ref="G7">IFERROR(PERCENTILE(IF('2015-2024 TRI_Nonzero'!$D:$D=$A7,'2015-2024 TRI_Nonzero'!$AS:$AS),0.5)*0.453592/B7,"")</f>
        <v>1.8143680000000002E-4</v>
      </c>
      <c r="H7" s="82" cm="1">
        <f t="array" ref="H7">IFERROR(PERCENTILE(IF('2015-2024 TRI_Nonzero'!$D:$D=$A7,'2015-2024 TRI_Nonzero'!$AS:$AS),0.95)*0.453592/B7,"")</f>
        <v>1.8143680000000002E-4</v>
      </c>
      <c r="I7" s="92" t="s">
        <v>1900</v>
      </c>
    </row>
    <row r="8" spans="1:9" ht="32.1" customHeight="1" thickBot="1" x14ac:dyDescent="0.3">
      <c r="A8" s="101" t="s">
        <v>1890</v>
      </c>
      <c r="B8" s="93">
        <v>250</v>
      </c>
      <c r="C8" s="103" t="s">
        <v>229</v>
      </c>
      <c r="D8" s="96">
        <f>COUNTIF('Facility Summary'!$B:$B,'OES Summary'!A8)</f>
        <v>9</v>
      </c>
      <c r="E8" s="78" cm="1">
        <f t="array" ref="E8">IFERROR(PERCENTILE(IF('2015-2024 TRI_Nonzero'!$D:$D=$A8,'2015-2024 TRI_Nonzero'!$AS:$AS),0.5)*0.453592,"")</f>
        <v>6.3502879999999999</v>
      </c>
      <c r="F8" s="106" cm="1">
        <f t="array" ref="F8">IFERROR(PERCENTILE(IF('2015-2024 TRI_Nonzero'!$D:$D=$A8,'2015-2024 TRI_Nonzero'!$AS:$AS),0.95)*0.453592,"")</f>
        <v>22858.474005199991</v>
      </c>
      <c r="G8" s="80" cm="1">
        <f t="array" ref="G8">IFERROR(PERCENTILE(IF('2015-2024 TRI_Nonzero'!$D:$D=$A8,'2015-2024 TRI_Nonzero'!$AS:$AS),0.5)*0.453592/B8,"")</f>
        <v>2.5401152E-2</v>
      </c>
      <c r="H8" s="105" cm="1">
        <f t="array" ref="H8">IFERROR(PERCENTILE(IF('2015-2024 TRI_Nonzero'!$D:$D=$A8,'2015-2024 TRI_Nonzero'!$AS:$AS),0.95)*0.453592/B8,"")</f>
        <v>91.433896020799963</v>
      </c>
      <c r="I8" s="94" t="s">
        <v>1900</v>
      </c>
    </row>
  </sheetData>
  <sheetProtection sheet="1" objects="1" scenarios="1" formatCells="0" formatColumns="0" formatRows="0"/>
  <mergeCells count="3">
    <mergeCell ref="E1:F1"/>
    <mergeCell ref="G1:H1"/>
    <mergeCell ref="D1:D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6EB19-52BF-41B8-BFCA-3E50F78024E3}">
  <dimension ref="A1:O37"/>
  <sheetViews>
    <sheetView workbookViewId="0">
      <selection activeCell="B1" sqref="B1"/>
    </sheetView>
  </sheetViews>
  <sheetFormatPr defaultColWidth="20.5703125" defaultRowHeight="15" x14ac:dyDescent="0.25"/>
  <cols>
    <col min="2" max="2" width="52.7109375" bestFit="1" customWidth="1"/>
    <col min="3" max="3" width="20" customWidth="1"/>
    <col min="5" max="5" width="53.28515625" bestFit="1" customWidth="1"/>
    <col min="6" max="6" width="37.28515625" bestFit="1" customWidth="1"/>
    <col min="14" max="14" width="22.5703125" customWidth="1"/>
    <col min="15" max="15" width="160.5703125" customWidth="1"/>
  </cols>
  <sheetData>
    <row r="1" spans="1:15" x14ac:dyDescent="0.25">
      <c r="A1" s="38" t="s">
        <v>33</v>
      </c>
      <c r="B1" s="37" t="s">
        <v>1878</v>
      </c>
      <c r="C1" s="38" t="s">
        <v>34</v>
      </c>
      <c r="D1" s="38" t="s">
        <v>35</v>
      </c>
      <c r="E1" s="38" t="s">
        <v>36</v>
      </c>
      <c r="F1" s="38" t="s">
        <v>37</v>
      </c>
      <c r="G1" s="38" t="s">
        <v>38</v>
      </c>
      <c r="H1" s="38" t="s">
        <v>39</v>
      </c>
      <c r="I1" s="38" t="s">
        <v>40</v>
      </c>
      <c r="J1" s="38" t="s">
        <v>41</v>
      </c>
      <c r="K1" s="38" t="s">
        <v>42</v>
      </c>
      <c r="L1" s="38" t="s">
        <v>43</v>
      </c>
      <c r="M1" s="39" t="s">
        <v>44</v>
      </c>
      <c r="N1" s="39" t="s">
        <v>45</v>
      </c>
      <c r="O1" s="72" t="s">
        <v>149</v>
      </c>
    </row>
    <row r="2" spans="1:15" x14ac:dyDescent="0.25">
      <c r="A2" t="s">
        <v>1513</v>
      </c>
      <c r="B2" s="40" t="str">
        <f>VLOOKUP($A2, '2015-2024 TRI_Nonzero'!$A:$Q, 4, FALSE)</f>
        <v>Processing as a Reactant</v>
      </c>
      <c r="C2" s="69">
        <f>VLOOKUP($A2, '2015-2024 TRI_Nonzero'!$A:$Q, 8, FALSE)</f>
        <v>110000743508</v>
      </c>
      <c r="D2" s="69" t="str">
        <f>VLOOKUP($A2, '2015-2024 TRI_Nonzero'!$A:$Q, 9, FALSE)</f>
        <v>ARD052528809</v>
      </c>
      <c r="E2" s="69" t="str">
        <f>VLOOKUP($A2, '2015-2024 TRI_Nonzero'!$A:$Q, 10, FALSE)</f>
        <v>ALBEMARLE CORP SOUTH PLANT</v>
      </c>
      <c r="F2" s="69" t="str">
        <f>VLOOKUP($A2, '2015-2024 TRI_Nonzero'!$A:$Q, 11, FALSE)</f>
        <v>2270 HWY 79 S</v>
      </c>
      <c r="G2" s="69" t="str">
        <f>VLOOKUP($A2, '2015-2024 TRI_Nonzero'!$A:$Q, 12, FALSE)</f>
        <v>MAGNOLIA</v>
      </c>
      <c r="H2" s="69" t="str">
        <f>VLOOKUP($A2, '2015-2024 TRI_Nonzero'!$A:$Q, 13, FALSE)</f>
        <v>COLUMBIA</v>
      </c>
      <c r="I2" s="69" t="str">
        <f>VLOOKUP($A2, '2015-2024 TRI_Nonzero'!$A:$Q, 14, FALSE)</f>
        <v>AR</v>
      </c>
      <c r="J2" s="69">
        <f>VLOOKUP($A2, '2015-2024 TRI_Nonzero'!$A:$Q, 15, FALSE)</f>
        <v>71753</v>
      </c>
      <c r="K2" s="70">
        <f>VLOOKUP($A2, '2015-2024 TRI_Nonzero'!$A:$Q, 16, FALSE)</f>
        <v>33.175600000000003</v>
      </c>
      <c r="L2" s="70">
        <f>VLOOKUP($A2, '2015-2024 TRI_Nonzero'!$A:$Q, 17, FALSE)</f>
        <v>-93.216899999999995</v>
      </c>
      <c r="M2" s="41" cm="1">
        <f t="array" ref="M2">MEDIAN(IF('2015-2024 TRI_Nonzero'!$G:$G=$A2,'2015-2024 TRI_Nonzero'!$AS:$AS))</f>
        <v>608.5</v>
      </c>
      <c r="N2" s="41" cm="1">
        <f t="array" ref="N2">MAX(IF('2015-2024 TRI_Nonzero'!$G:$G=$A2,'2015-2024 TRI_Nonzero'!$AS:$AS))</f>
        <v>632</v>
      </c>
      <c r="O2" t="str">
        <f>VLOOKUP(A2, '2015-2024 TRI_Nonzero'!$A:$AT, 46, FALSE)</f>
        <v>178 TOTAL ON-SITE UGRND INJ TO CL I WELLS – POUNDS</v>
      </c>
    </row>
    <row r="3" spans="1:15" x14ac:dyDescent="0.25">
      <c r="A3" s="42" t="s">
        <v>1551</v>
      </c>
      <c r="B3" s="40" t="str">
        <f>VLOOKUP($A3, '2015-2024 TRI_Nonzero'!$A:$Q, 4, FALSE)</f>
        <v>Manufacturing</v>
      </c>
      <c r="C3" s="69">
        <f>VLOOKUP($A3, '2015-2024 TRI_Nonzero'!$A:$Q, 8, FALSE)</f>
        <v>110000613747</v>
      </c>
      <c r="D3" s="69" t="str">
        <f>VLOOKUP($A3, '2015-2024 TRI_Nonzero'!$A:$Q, 9, FALSE)</f>
        <v>LAD057117434</v>
      </c>
      <c r="E3" s="69" t="str">
        <f>VLOOKUP($A3, '2015-2024 TRI_Nonzero'!$A:$Q, 10, FALSE)</f>
        <v>AXIALL LLC</v>
      </c>
      <c r="F3" s="69" t="str">
        <f>VLOOKUP($A3, '2015-2024 TRI_Nonzero'!$A:$Q, 11, FALSE)</f>
        <v>26100 HWY 405 S</v>
      </c>
      <c r="G3" s="69" t="str">
        <f>VLOOKUP($A3, '2015-2024 TRI_Nonzero'!$A:$Q, 12, FALSE)</f>
        <v>PLAQUEMINE</v>
      </c>
      <c r="H3" s="69" t="str">
        <f>VLOOKUP($A3, '2015-2024 TRI_Nonzero'!$A:$Q, 13, FALSE)</f>
        <v>IBERVILLE PARISH</v>
      </c>
      <c r="I3" s="69" t="str">
        <f>VLOOKUP($A3, '2015-2024 TRI_Nonzero'!$A:$Q, 14, FALSE)</f>
        <v>LA</v>
      </c>
      <c r="J3" s="69">
        <f>VLOOKUP($A3, '2015-2024 TRI_Nonzero'!$A:$Q, 15, FALSE)</f>
        <v>70764</v>
      </c>
      <c r="K3" s="70">
        <f>VLOOKUP($A3, '2015-2024 TRI_Nonzero'!$A:$Q, 16, FALSE)</f>
        <v>30.262255</v>
      </c>
      <c r="L3" s="70">
        <f>VLOOKUP($A3, '2015-2024 TRI_Nonzero'!$A:$Q, 17, FALSE)</f>
        <v>-91.185837000000006</v>
      </c>
      <c r="M3" s="41" cm="1">
        <f t="array" ref="M3">MEDIAN(IF('2015-2024 TRI_Nonzero'!$G:$G=$A3,'2015-2024 TRI_Nonzero'!$AS:$AS))</f>
        <v>172</v>
      </c>
      <c r="N3" s="41" cm="1">
        <f t="array" ref="N3">MAX(IF('2015-2024 TRI_Nonzero'!$G:$G=$A3,'2015-2024 TRI_Nonzero'!$AS:$AS))</f>
        <v>172</v>
      </c>
      <c r="O3" t="str">
        <f>VLOOKUP(A3, '2015-2024 TRI_Nonzero'!$A:$AT, 46, FALSE)</f>
        <v>237 OFF-SITE - RCRA SUBTITLE C LANDFILLS</v>
      </c>
    </row>
    <row r="4" spans="1:15" x14ac:dyDescent="0.25">
      <c r="A4" t="s">
        <v>1859</v>
      </c>
      <c r="B4" s="40" t="str">
        <f>VLOOKUP($A4, '2015-2024 TRI_Nonzero'!$A:$Q, 4, FALSE)</f>
        <v>Use in fuels and related products</v>
      </c>
      <c r="C4" s="69">
        <f>VLOOKUP($A4, '2015-2024 TRI_Nonzero'!$A:$Q, 8, FALSE)</f>
        <v>110017887330</v>
      </c>
      <c r="D4" s="69" t="str">
        <f>VLOOKUP($A4, '2015-2024 TRI_Nonzero'!$A:$Q, 9, FALSE)</f>
        <v>CAR000226001</v>
      </c>
      <c r="E4" s="69" t="str">
        <f>VLOOKUP($A4, '2015-2024 TRI_Nonzero'!$A:$Q, 10, FALSE)</f>
        <v>BAKERSFIELD RENEWABLE FUELS LLC - AREAS 1 &amp; 2</v>
      </c>
      <c r="F4" s="69" t="str">
        <f>VLOOKUP($A4, '2015-2024 TRI_Nonzero'!$A:$Q, 11, FALSE)</f>
        <v>6451 ROSEDALE HWY</v>
      </c>
      <c r="G4" s="69" t="str">
        <f>VLOOKUP($A4, '2015-2024 TRI_Nonzero'!$A:$Q, 12, FALSE)</f>
        <v>BAKERSFIELD</v>
      </c>
      <c r="H4" s="69" t="str">
        <f>VLOOKUP($A4, '2015-2024 TRI_Nonzero'!$A:$Q, 13, FALSE)</f>
        <v>KERN</v>
      </c>
      <c r="I4" s="69" t="str">
        <f>VLOOKUP($A4, '2015-2024 TRI_Nonzero'!$A:$Q, 14, FALSE)</f>
        <v>CA</v>
      </c>
      <c r="J4" s="69">
        <f>VLOOKUP($A4, '2015-2024 TRI_Nonzero'!$A:$Q, 15, FALSE)</f>
        <v>93308</v>
      </c>
      <c r="K4" s="70">
        <f>VLOOKUP($A4, '2015-2024 TRI_Nonzero'!$A:$Q, 16, FALSE)</f>
        <v>35.3825</v>
      </c>
      <c r="L4" s="70">
        <f>VLOOKUP($A4, '2015-2024 TRI_Nonzero'!$A:$Q, 17, FALSE)</f>
        <v>-119.070556</v>
      </c>
      <c r="M4" s="41" cm="1">
        <f t="array" ref="M4">MEDIAN(IF('2015-2024 TRI_Nonzero'!$G:$G=$A4,'2015-2024 TRI_Nonzero'!$AS:$AS))</f>
        <v>0.1</v>
      </c>
      <c r="N4" s="41" cm="1">
        <f t="array" ref="N4">MAX(IF('2015-2024 TRI_Nonzero'!$G:$G=$A4,'2015-2024 TRI_Nonzero'!$AS:$AS))</f>
        <v>0.1</v>
      </c>
      <c r="O4" t="str">
        <f>VLOOKUP(A4, '2015-2024 TRI_Nonzero'!$A:$AT, 46, FALSE)</f>
        <v>182 TOTAL ON-SITE UGRND INJ TO CL II-V WELLS – POUNDS</v>
      </c>
    </row>
    <row r="5" spans="1:15" x14ac:dyDescent="0.25">
      <c r="A5" t="s">
        <v>1521</v>
      </c>
      <c r="B5" s="40" t="str">
        <f>VLOOKUP($A5, '2015-2024 TRI_Nonzero'!$A:$Q, 4, FALSE)</f>
        <v>Manufacturing</v>
      </c>
      <c r="C5" s="69">
        <f>VLOOKUP($A5, '2015-2024 TRI_Nonzero'!$A:$Q, 8, FALSE)</f>
        <v>110018869474</v>
      </c>
      <c r="D5" s="69" t="str">
        <f>VLOOKUP($A5, '2015-2024 TRI_Nonzero'!$A:$Q, 9, FALSE)</f>
        <v>IAD005273594</v>
      </c>
      <c r="E5" s="69" t="str">
        <f>VLOOKUP($A5, '2015-2024 TRI_Nonzero'!$A:$Q, 10, FALSE)</f>
        <v>BAYER CROPSCIENCE LP</v>
      </c>
      <c r="F5" s="69" t="str">
        <f>VLOOKUP($A5, '2015-2024 TRI_Nonzero'!$A:$Q, 11, FALSE)</f>
        <v>2500 WIGGINS RD</v>
      </c>
      <c r="G5" s="69" t="str">
        <f>VLOOKUP($A5, '2015-2024 TRI_Nonzero'!$A:$Q, 12, FALSE)</f>
        <v>MUSCATINE</v>
      </c>
      <c r="H5" s="69" t="str">
        <f>VLOOKUP($A5, '2015-2024 TRI_Nonzero'!$A:$Q, 13, FALSE)</f>
        <v>MUSCATINE</v>
      </c>
      <c r="I5" s="69" t="str">
        <f>VLOOKUP($A5, '2015-2024 TRI_Nonzero'!$A:$Q, 14, FALSE)</f>
        <v>IA</v>
      </c>
      <c r="J5" s="69">
        <f>VLOOKUP($A5, '2015-2024 TRI_Nonzero'!$A:$Q, 15, FALSE)</f>
        <v>52761</v>
      </c>
      <c r="K5" s="70">
        <f>VLOOKUP($A5, '2015-2024 TRI_Nonzero'!$A:$Q, 16, FALSE)</f>
        <v>41.350468999999997</v>
      </c>
      <c r="L5" s="70">
        <f>VLOOKUP($A5, '2015-2024 TRI_Nonzero'!$A:$Q, 17, FALSE)</f>
        <v>-91.081619000000003</v>
      </c>
      <c r="M5" s="41" cm="1">
        <f t="array" ref="M5">MEDIAN(IF('2015-2024 TRI_Nonzero'!$G:$G=$A5,'2015-2024 TRI_Nonzero'!$AS:$AS))</f>
        <v>2</v>
      </c>
      <c r="N5" s="41" cm="1">
        <f t="array" ref="N5">MAX(IF('2015-2024 TRI_Nonzero'!$G:$G=$A5,'2015-2024 TRI_Nonzero'!$AS:$AS))</f>
        <v>2</v>
      </c>
      <c r="O5" t="str">
        <f>VLOOKUP(A5, '2015-2024 TRI_Nonzero'!$A:$AT, 46, FALSE)</f>
        <v>237 OFF-SITE - RCRA SUBTITLE C LANDFILLS</v>
      </c>
    </row>
    <row r="6" spans="1:15" x14ac:dyDescent="0.25">
      <c r="A6" s="42" t="s">
        <v>99</v>
      </c>
      <c r="B6" s="40" t="str">
        <f>VLOOKUP($A6, '2015-2024 TRI_Nonzero'!$A:$Q, 4, FALSE)</f>
        <v>Manufacturing</v>
      </c>
      <c r="C6" s="69">
        <f>VLOOKUP($A6, '2015-2024 TRI_Nonzero'!$A:$Q, 8, FALSE)</f>
        <v>110070828281</v>
      </c>
      <c r="D6" s="69" t="str">
        <f>VLOOKUP($A6, '2015-2024 TRI_Nonzero'!$A:$Q, 9, FALSE)</f>
        <v>LAR000086074</v>
      </c>
      <c r="E6" s="69" t="str">
        <f>VLOOKUP($A6, '2015-2024 TRI_Nonzero'!$A:$Q, 10, FALSE)</f>
        <v>BLUE CUBE OPERATIONS LLC - PLAQUEMINE SITE</v>
      </c>
      <c r="F6" s="69" t="str">
        <f>VLOOKUP($A6, '2015-2024 TRI_Nonzero'!$A:$Q, 11, FALSE)</f>
        <v>21255 HIGHWAY 1</v>
      </c>
      <c r="G6" s="69" t="str">
        <f>VLOOKUP($A6, '2015-2024 TRI_Nonzero'!$A:$Q, 12, FALSE)</f>
        <v>PLAQUEMINE</v>
      </c>
      <c r="H6" s="69" t="str">
        <f>VLOOKUP($A6, '2015-2024 TRI_Nonzero'!$A:$Q, 13, FALSE)</f>
        <v>IBERVILLE PARISH</v>
      </c>
      <c r="I6" s="69" t="str">
        <f>VLOOKUP($A6, '2015-2024 TRI_Nonzero'!$A:$Q, 14, FALSE)</f>
        <v>LA</v>
      </c>
      <c r="J6" s="69">
        <f>VLOOKUP($A6, '2015-2024 TRI_Nonzero'!$A:$Q, 15, FALSE)</f>
        <v>70764</v>
      </c>
      <c r="K6" s="70">
        <f>VLOOKUP($A6, '2015-2024 TRI_Nonzero'!$A:$Q, 16, FALSE)</f>
        <v>30.313897000000001</v>
      </c>
      <c r="L6" s="70">
        <f>VLOOKUP($A6, '2015-2024 TRI_Nonzero'!$A:$Q, 17, FALSE)</f>
        <v>-91.240605000000002</v>
      </c>
      <c r="M6" s="41" cm="1">
        <f t="array" ref="M6">MEDIAN(IF('2015-2024 TRI_Nonzero'!$G:$G=$A6,'2015-2024 TRI_Nonzero'!$AS:$AS))</f>
        <v>31</v>
      </c>
      <c r="N6" s="41" cm="1">
        <f t="array" ref="N6">MAX(IF('2015-2024 TRI_Nonzero'!$G:$G=$A6,'2015-2024 TRI_Nonzero'!$AS:$AS))</f>
        <v>31</v>
      </c>
      <c r="O6" t="str">
        <f>VLOOKUP(A6, '2015-2024 TRI_Nonzero'!$A:$AT, 46, FALSE)</f>
        <v>237 OFF-SITE - RCRA SUBTITLE C LANDFILLS</v>
      </c>
    </row>
    <row r="7" spans="1:15" x14ac:dyDescent="0.25">
      <c r="A7" s="42" t="s">
        <v>1523</v>
      </c>
      <c r="B7" s="40" t="str">
        <f>VLOOKUP($A7, '2015-2024 TRI_Nonzero'!$A:$Q, 4, FALSE)</f>
        <v>Processing into formulation, mixture, or reaction product</v>
      </c>
      <c r="C7" s="69">
        <f>VLOOKUP($A7, '2015-2024 TRI_Nonzero'!$A:$Q, 8, FALSE)</f>
        <v>110016678969</v>
      </c>
      <c r="D7" s="69">
        <f>VLOOKUP($A7, '2015-2024 TRI_Nonzero'!$A:$Q, 9, FALSE)</f>
        <v>0</v>
      </c>
      <c r="E7" s="69" t="str">
        <f>VLOOKUP($A7, '2015-2024 TRI_Nonzero'!$A:$Q, 10, FALSE)</f>
        <v>CHS MCPHERSON REFINERY - SRU</v>
      </c>
      <c r="F7" s="69" t="str">
        <f>VLOOKUP($A7, '2015-2024 TRI_Nonzero'!$A:$Q, 11, FALSE)</f>
        <v>2000 S MAIN ST</v>
      </c>
      <c r="G7" s="69" t="str">
        <f>VLOOKUP($A7, '2015-2024 TRI_Nonzero'!$A:$Q, 12, FALSE)</f>
        <v>MCPHERSON</v>
      </c>
      <c r="H7" s="69" t="str">
        <f>VLOOKUP($A7, '2015-2024 TRI_Nonzero'!$A:$Q, 13, FALSE)</f>
        <v>MCPHERSON</v>
      </c>
      <c r="I7" s="69" t="str">
        <f>VLOOKUP($A7, '2015-2024 TRI_Nonzero'!$A:$Q, 14, FALSE)</f>
        <v>KS</v>
      </c>
      <c r="J7" s="69">
        <f>VLOOKUP($A7, '2015-2024 TRI_Nonzero'!$A:$Q, 15, FALSE)</f>
        <v>67460</v>
      </c>
      <c r="K7" s="70">
        <f>VLOOKUP($A7, '2015-2024 TRI_Nonzero'!$A:$Q, 16, FALSE)</f>
        <v>38.346800000000002</v>
      </c>
      <c r="L7" s="70">
        <f>VLOOKUP($A7, '2015-2024 TRI_Nonzero'!$A:$Q, 17, FALSE)</f>
        <v>-97.674499999999995</v>
      </c>
      <c r="M7" s="41" cm="1">
        <f t="array" ref="M7">MEDIAN(IF('2015-2024 TRI_Nonzero'!$G:$G=$A7,'2015-2024 TRI_Nonzero'!$AS:$AS))</f>
        <v>6.5</v>
      </c>
      <c r="N7" s="41" cm="1">
        <f t="array" ref="N7">MAX(IF('2015-2024 TRI_Nonzero'!$G:$G=$A7,'2015-2024 TRI_Nonzero'!$AS:$AS))</f>
        <v>7</v>
      </c>
      <c r="O7" t="str">
        <f>VLOOKUP(A7, '2015-2024 TRI_Nonzero'!$A:$AT, 46, FALSE)</f>
        <v>178 TOTAL ON-SITE UGRND INJ TO CL I WELLS – POUNDS,236 OFF-SITE - OTHER LANDFILLS,237 OFF-SITE - RCRA SUBTITLE C LANDFILLS,241 OFF-SITE - DISPOSAL - TRANSFER TO WASTE BROKER</v>
      </c>
    </row>
    <row r="8" spans="1:15" x14ac:dyDescent="0.25">
      <c r="A8" s="42" t="s">
        <v>1524</v>
      </c>
      <c r="B8" s="40" t="str">
        <f>VLOOKUP($A8, '2015-2024 TRI_Nonzero'!$A:$Q, 4, FALSE)</f>
        <v>Waste Handling, Disposal and Treatment (Incinerator)</v>
      </c>
      <c r="C8" s="69">
        <f>VLOOKUP($A8, '2015-2024 TRI_Nonzero'!$A:$Q, 8, FALSE)</f>
        <v>110000906985</v>
      </c>
      <c r="D8" s="69" t="str">
        <f>VLOOKUP($A8, '2015-2024 TRI_Nonzero'!$A:$Q, 9, FALSE)</f>
        <v>UTD981552177</v>
      </c>
      <c r="E8" s="69" t="str">
        <f>VLOOKUP($A8, '2015-2024 TRI_Nonzero'!$A:$Q, 10, FALSE)</f>
        <v>CLEAN HARBORS ARAGONITE LLC</v>
      </c>
      <c r="F8" s="69" t="str">
        <f>VLOOKUP($A8, '2015-2024 TRI_Nonzero'!$A:$Q, 11, FALSE)</f>
        <v>11600 NORTH APTUS ROAD</v>
      </c>
      <c r="G8" s="69" t="str">
        <f>VLOOKUP($A8, '2015-2024 TRI_Nonzero'!$A:$Q, 12, FALSE)</f>
        <v>GRANTSVILLE</v>
      </c>
      <c r="H8" s="69" t="str">
        <f>VLOOKUP($A8, '2015-2024 TRI_Nonzero'!$A:$Q, 13, FALSE)</f>
        <v>TOOELE</v>
      </c>
      <c r="I8" s="69" t="str">
        <f>VLOOKUP($A8, '2015-2024 TRI_Nonzero'!$A:$Q, 14, FALSE)</f>
        <v>UT</v>
      </c>
      <c r="J8" s="69">
        <f>VLOOKUP($A8, '2015-2024 TRI_Nonzero'!$A:$Q, 15, FALSE)</f>
        <v>84029</v>
      </c>
      <c r="K8" s="70">
        <f>VLOOKUP($A8, '2015-2024 TRI_Nonzero'!$A:$Q, 16, FALSE)</f>
        <v>40.734400000000001</v>
      </c>
      <c r="L8" s="70">
        <f>VLOOKUP($A8, '2015-2024 TRI_Nonzero'!$A:$Q, 17, FALSE)</f>
        <v>-112.96810000000001</v>
      </c>
      <c r="M8" s="41" cm="1">
        <f t="array" ref="M8">MEDIAN(IF('2015-2024 TRI_Nonzero'!$G:$G=$A8,'2015-2024 TRI_Nonzero'!$AS:$AS))</f>
        <v>1</v>
      </c>
      <c r="N8" s="41" cm="1">
        <f t="array" ref="N8">MAX(IF('2015-2024 TRI_Nonzero'!$G:$G=$A8,'2015-2024 TRI_Nonzero'!$AS:$AS))</f>
        <v>1</v>
      </c>
      <c r="O8" t="str">
        <f>VLOOKUP(A8, '2015-2024 TRI_Nonzero'!$A:$AT, 46, FALSE)</f>
        <v>237 OFF-SITE - RCRA SUBTITLE C LANDFILLS</v>
      </c>
    </row>
    <row r="9" spans="1:15" x14ac:dyDescent="0.25">
      <c r="A9" s="42" t="s">
        <v>1525</v>
      </c>
      <c r="B9" s="40" t="str">
        <f>VLOOKUP($A9, '2015-2024 TRI_Nonzero'!$A:$Q, 4, FALSE)</f>
        <v>Waste Handling, Disposal and Treatment (Incinerator)</v>
      </c>
      <c r="C9" s="69">
        <f>VLOOKUP($A9, '2015-2024 TRI_Nonzero'!$A:$Q, 8, FALSE)</f>
        <v>110000463365</v>
      </c>
      <c r="D9" s="69" t="str">
        <f>VLOOKUP($A9, '2015-2024 TRI_Nonzero'!$A:$Q, 9, FALSE)</f>
        <v>TXR000085319</v>
      </c>
      <c r="E9" s="69" t="str">
        <f>VLOOKUP($A9, '2015-2024 TRI_Nonzero'!$A:$Q, 10, FALSE)</f>
        <v>CLEAN HARBORS DEER PARK LLC</v>
      </c>
      <c r="F9" s="69" t="str">
        <f>VLOOKUP($A9, '2015-2024 TRI_Nonzero'!$A:$Q, 11, FALSE)</f>
        <v>2027 INDEPENDENCE PARKWAY SOUTH</v>
      </c>
      <c r="G9" s="69" t="str">
        <f>VLOOKUP($A9, '2015-2024 TRI_Nonzero'!$A:$Q, 12, FALSE)</f>
        <v>LA PORTE</v>
      </c>
      <c r="H9" s="69" t="str">
        <f>VLOOKUP($A9, '2015-2024 TRI_Nonzero'!$A:$Q, 13, FALSE)</f>
        <v>HARRIS</v>
      </c>
      <c r="I9" s="69" t="str">
        <f>VLOOKUP($A9, '2015-2024 TRI_Nonzero'!$A:$Q, 14, FALSE)</f>
        <v>TX</v>
      </c>
      <c r="J9" s="69">
        <f>VLOOKUP($A9, '2015-2024 TRI_Nonzero'!$A:$Q, 15, FALSE)</f>
        <v>77571</v>
      </c>
      <c r="K9" s="70">
        <f>VLOOKUP($A9, '2015-2024 TRI_Nonzero'!$A:$Q, 16, FALSE)</f>
        <v>29.73028</v>
      </c>
      <c r="L9" s="70">
        <f>VLOOKUP($A9, '2015-2024 TRI_Nonzero'!$A:$Q, 17, FALSE)</f>
        <v>-95.08981</v>
      </c>
      <c r="M9" s="41" cm="1">
        <f t="array" ref="M9">MEDIAN(IF('2015-2024 TRI_Nonzero'!$G:$G=$A9,'2015-2024 TRI_Nonzero'!$AS:$AS))</f>
        <v>23</v>
      </c>
      <c r="N9" s="41" cm="1">
        <f t="array" ref="N9">MAX(IF('2015-2024 TRI_Nonzero'!$G:$G=$A9,'2015-2024 TRI_Nonzero'!$AS:$AS))</f>
        <v>46</v>
      </c>
      <c r="O9" t="str">
        <f>VLOOKUP(A9, '2015-2024 TRI_Nonzero'!$A:$AT, 46, FALSE)</f>
        <v>237 OFF-SITE - RCRA SUBTITLE C LANDFILLS</v>
      </c>
    </row>
    <row r="10" spans="1:15" x14ac:dyDescent="0.25">
      <c r="A10" t="s">
        <v>1526</v>
      </c>
      <c r="B10" s="40" t="str">
        <f>VLOOKUP($A10, '2015-2024 TRI_Nonzero'!$A:$Q, 4, FALSE)</f>
        <v>Waste Handling, Disposal and Treatment (Incinerator)</v>
      </c>
      <c r="C10" s="69">
        <f>VLOOKUP($A10, '2015-2024 TRI_Nonzero'!$A:$Q, 8, FALSE)</f>
        <v>110000521221</v>
      </c>
      <c r="D10" s="69" t="str">
        <f>VLOOKUP($A10, '2015-2024 TRI_Nonzero'!$A:$Q, 9, FALSE)</f>
        <v>ARD069748192</v>
      </c>
      <c r="E10" s="69" t="str">
        <f>VLOOKUP($A10, '2015-2024 TRI_Nonzero'!$A:$Q, 10, FALSE)</f>
        <v>CLEAN HARBORS EL DORADO LLC</v>
      </c>
      <c r="F10" s="69" t="str">
        <f>VLOOKUP($A10, '2015-2024 TRI_Nonzero'!$A:$Q, 11, FALSE)</f>
        <v>309 AMERICAN CIR UNION</v>
      </c>
      <c r="G10" s="69" t="str">
        <f>VLOOKUP($A10, '2015-2024 TRI_Nonzero'!$A:$Q, 12, FALSE)</f>
        <v>EL DORADO</v>
      </c>
      <c r="H10" s="69" t="str">
        <f>VLOOKUP($A10, '2015-2024 TRI_Nonzero'!$A:$Q, 13, FALSE)</f>
        <v>UNION</v>
      </c>
      <c r="I10" s="69" t="str">
        <f>VLOOKUP($A10, '2015-2024 TRI_Nonzero'!$A:$Q, 14, FALSE)</f>
        <v>AR</v>
      </c>
      <c r="J10" s="69">
        <f>VLOOKUP($A10, '2015-2024 TRI_Nonzero'!$A:$Q, 15, FALSE)</f>
        <v>71730</v>
      </c>
      <c r="K10" s="70">
        <f>VLOOKUP($A10, '2015-2024 TRI_Nonzero'!$A:$Q, 16, FALSE)</f>
        <v>33.2044</v>
      </c>
      <c r="L10" s="70">
        <f>VLOOKUP($A10, '2015-2024 TRI_Nonzero'!$A:$Q, 17, FALSE)</f>
        <v>-92.630799999999994</v>
      </c>
      <c r="M10" s="41" cm="1">
        <f t="array" ref="M10">MEDIAN(IF('2015-2024 TRI_Nonzero'!$G:$G=$A10,'2015-2024 TRI_Nonzero'!$AS:$AS))</f>
        <v>42.5</v>
      </c>
      <c r="N10" s="41" cm="1">
        <f t="array" ref="N10">MAX(IF('2015-2024 TRI_Nonzero'!$G:$G=$A10,'2015-2024 TRI_Nonzero'!$AS:$AS))</f>
        <v>47</v>
      </c>
      <c r="O10" t="str">
        <f>VLOOKUP(A10, '2015-2024 TRI_Nonzero'!$A:$AT, 46, FALSE)</f>
        <v>237 OFF-SITE - RCRA SUBTITLE C LANDFILLS</v>
      </c>
    </row>
    <row r="11" spans="1:15" ht="30" x14ac:dyDescent="0.25">
      <c r="A11" t="s">
        <v>1527</v>
      </c>
      <c r="B11" s="40" t="str">
        <f>VLOOKUP($A11, '2015-2024 TRI_Nonzero'!$A:$Q, 4, FALSE)</f>
        <v>Industrial and commercial non-aerosol cleaning/degreasing</v>
      </c>
      <c r="C11" s="69">
        <f>VLOOKUP($A11, '2015-2024 TRI_Nonzero'!$A:$Q, 8, FALSE)</f>
        <v>110041638458</v>
      </c>
      <c r="D11" s="69" t="str">
        <f>VLOOKUP($A11, '2015-2024 TRI_Nonzero'!$A:$Q, 9, FALSE)</f>
        <v>NED981723513</v>
      </c>
      <c r="E11" s="69" t="str">
        <f>VLOOKUP($A11, '2015-2024 TRI_Nonzero'!$A:$Q, 10, FALSE)</f>
        <v>CLEAN HARBORS ENVIRONMENTAL SERVICES INC</v>
      </c>
      <c r="F11" s="69" t="str">
        <f>VLOOKUP($A11, '2015-2024 TRI_Nonzero'!$A:$Q, 11, FALSE)</f>
        <v>2247 S HWY 71</v>
      </c>
      <c r="G11" s="69" t="str">
        <f>VLOOKUP($A11, '2015-2024 TRI_Nonzero'!$A:$Q, 12, FALSE)</f>
        <v>KIMBALL</v>
      </c>
      <c r="H11" s="69" t="str">
        <f>VLOOKUP($A11, '2015-2024 TRI_Nonzero'!$A:$Q, 13, FALSE)</f>
        <v>KIMBALL</v>
      </c>
      <c r="I11" s="69" t="str">
        <f>VLOOKUP($A11, '2015-2024 TRI_Nonzero'!$A:$Q, 14, FALSE)</f>
        <v>NE</v>
      </c>
      <c r="J11" s="69">
        <f>VLOOKUP($A11, '2015-2024 TRI_Nonzero'!$A:$Q, 15, FALSE)</f>
        <v>69145</v>
      </c>
      <c r="K11" s="70">
        <f>VLOOKUP($A11, '2015-2024 TRI_Nonzero'!$A:$Q, 16, FALSE)</f>
        <v>41.154423999999999</v>
      </c>
      <c r="L11" s="70">
        <f>VLOOKUP($A11, '2015-2024 TRI_Nonzero'!$A:$Q, 17, FALSE)</f>
        <v>-103.65900000000001</v>
      </c>
      <c r="M11" s="41" cm="1">
        <f t="array" ref="M11">MEDIAN(IF('2015-2024 TRI_Nonzero'!$G:$G=$A11,'2015-2024 TRI_Nonzero'!$AS:$AS))</f>
        <v>1</v>
      </c>
      <c r="N11" s="41" cm="1">
        <f t="array" ref="N11">MAX(IF('2015-2024 TRI_Nonzero'!$G:$G=$A11,'2015-2024 TRI_Nonzero'!$AS:$AS))</f>
        <v>23</v>
      </c>
      <c r="O11" t="str">
        <f>VLOOKUP(A11, '2015-2024 TRI_Nonzero'!$A:$AT, 46, FALSE)</f>
        <v>237 OFF-SITE - RCRA SUBTITLE C LANDFILLS</v>
      </c>
    </row>
    <row r="12" spans="1:15" x14ac:dyDescent="0.25">
      <c r="A12" t="s">
        <v>1837</v>
      </c>
      <c r="B12" s="40" t="str">
        <f>VLOOKUP($A12, '2015-2024 TRI_Nonzero'!$A:$Q, 4, FALSE)</f>
        <v>Processing into formulation, mixture, or reaction product</v>
      </c>
      <c r="C12" s="69">
        <f>VLOOKUP($A12, '2015-2024 TRI_Nonzero'!$A:$Q, 8, FALSE)</f>
        <v>110000465719</v>
      </c>
      <c r="D12" s="69" t="str">
        <f>VLOOKUP($A12, '2015-2024 TRI_Nonzero'!$A:$Q, 9, FALSE)</f>
        <v>TXD059685339</v>
      </c>
      <c r="E12" s="69" t="str">
        <f>VLOOKUP($A12, '2015-2024 TRI_Nonzero'!$A:$Q, 10, FALSE)</f>
        <v>DIAMOND SHAMROCK REFINING CO LP</v>
      </c>
      <c r="F12" s="69" t="str">
        <f>VLOOKUP($A12, '2015-2024 TRI_Nonzero'!$A:$Q, 11, FALSE)</f>
        <v>6701 FM 119</v>
      </c>
      <c r="G12" s="69" t="str">
        <f>VLOOKUP($A12, '2015-2024 TRI_Nonzero'!$A:$Q, 12, FALSE)</f>
        <v>SUNRAY</v>
      </c>
      <c r="H12" s="69" t="str">
        <f>VLOOKUP($A12, '2015-2024 TRI_Nonzero'!$A:$Q, 13, FALSE)</f>
        <v>MOORE</v>
      </c>
      <c r="I12" s="69" t="str">
        <f>VLOOKUP($A12, '2015-2024 TRI_Nonzero'!$A:$Q, 14, FALSE)</f>
        <v>TX</v>
      </c>
      <c r="J12" s="69">
        <f>VLOOKUP($A12, '2015-2024 TRI_Nonzero'!$A:$Q, 15, FALSE)</f>
        <v>79086</v>
      </c>
      <c r="K12" s="70">
        <f>VLOOKUP($A12, '2015-2024 TRI_Nonzero'!$A:$Q, 16, FALSE)</f>
        <v>35.951943999999997</v>
      </c>
      <c r="L12" s="70">
        <f>VLOOKUP($A12, '2015-2024 TRI_Nonzero'!$A:$Q, 17, FALSE)</f>
        <v>-101.87388900000001</v>
      </c>
      <c r="M12" s="41" cm="1">
        <f t="array" ref="M12">MEDIAN(IF('2015-2024 TRI_Nonzero'!$G:$G=$A12,'2015-2024 TRI_Nonzero'!$AS:$AS))</f>
        <v>500.10500000000002</v>
      </c>
      <c r="N12" s="41" cm="1">
        <f t="array" ref="N12">MAX(IF('2015-2024 TRI_Nonzero'!$G:$G=$A12,'2015-2024 TRI_Nonzero'!$AS:$AS))</f>
        <v>750.01</v>
      </c>
      <c r="O12" t="str">
        <f>VLOOKUP(A12, '2015-2024 TRI_Nonzero'!$A:$AT, 46, FALSE)</f>
        <v>178 TOTAL ON-SITE UGRND INJ TO CL I WELLS – POUNDS,236 OFF-SITE - OTHER LANDFILLS,237 OFF-SITE - RCRA SUBTITLE C LANDFILLS</v>
      </c>
    </row>
    <row r="13" spans="1:15" x14ac:dyDescent="0.25">
      <c r="A13" s="49" t="s">
        <v>47</v>
      </c>
      <c r="B13" s="40" t="str">
        <f>VLOOKUP($A13, '2015-2024 TRI_Nonzero'!$A:$Q, 4, FALSE)</f>
        <v>Processing as a Reactant</v>
      </c>
      <c r="C13" s="69">
        <f>VLOOKUP($A13, '2015-2024 TRI_Nonzero'!$A:$Q, 8, FALSE)</f>
        <v>110008170237</v>
      </c>
      <c r="D13" s="69" t="str">
        <f>VLOOKUP($A13, '2015-2024 TRI_Nonzero'!$A:$Q, 9, FALSE)</f>
        <v>TXR000017855</v>
      </c>
      <c r="E13" s="69" t="str">
        <f>VLOOKUP($A13, '2015-2024 TRI_Nonzero'!$A:$Q, 10, FALSE)</f>
        <v>DOW CHEMICAL CO FREEPORT FACILITY</v>
      </c>
      <c r="F13" s="69" t="str">
        <f>VLOOKUP($A13, '2015-2024 TRI_Nonzero'!$A:$Q, 11, FALSE)</f>
        <v>2301 N BRAZOSPORT BLVD</v>
      </c>
      <c r="G13" s="69" t="str">
        <f>VLOOKUP($A13, '2015-2024 TRI_Nonzero'!$A:$Q, 12, FALSE)</f>
        <v>FREEPORT</v>
      </c>
      <c r="H13" s="69" t="str">
        <f>VLOOKUP($A13, '2015-2024 TRI_Nonzero'!$A:$Q, 13, FALSE)</f>
        <v>BRAZORIA</v>
      </c>
      <c r="I13" s="69" t="str">
        <f>VLOOKUP($A13, '2015-2024 TRI_Nonzero'!$A:$Q, 14, FALSE)</f>
        <v>TX</v>
      </c>
      <c r="J13" s="69">
        <f>VLOOKUP($A13, '2015-2024 TRI_Nonzero'!$A:$Q, 15, FALSE)</f>
        <v>775413257</v>
      </c>
      <c r="K13" s="70">
        <f>VLOOKUP($A13, '2015-2024 TRI_Nonzero'!$A:$Q, 16, FALSE)</f>
        <v>28.979199999999999</v>
      </c>
      <c r="L13" s="70">
        <f>VLOOKUP($A13, '2015-2024 TRI_Nonzero'!$A:$Q, 17, FALSE)</f>
        <v>-95.354900000000001</v>
      </c>
      <c r="M13" s="41" cm="1">
        <f t="array" ref="M13">MEDIAN(IF('2015-2024 TRI_Nonzero'!$G:$G=$A13,'2015-2024 TRI_Nonzero'!$AS:$AS))</f>
        <v>3</v>
      </c>
      <c r="N13" s="41" cm="1">
        <f t="array" ref="N13">MAX(IF('2015-2024 TRI_Nonzero'!$G:$G=$A13,'2015-2024 TRI_Nonzero'!$AS:$AS))</f>
        <v>69</v>
      </c>
      <c r="O13" t="str">
        <f>VLOOKUP(A13, '2015-2024 TRI_Nonzero'!$A:$AT, 46, FALSE)</f>
        <v>195 TOTAL OTHER ON-SITE LANDFILLS</v>
      </c>
    </row>
    <row r="14" spans="1:15" x14ac:dyDescent="0.25">
      <c r="A14" s="51" t="s">
        <v>71</v>
      </c>
      <c r="B14" s="40" t="str">
        <f>VLOOKUP($A14, '2015-2024 TRI_Nonzero'!$A:$Q, 4, FALSE)</f>
        <v>Manufacturing</v>
      </c>
      <c r="C14" s="69">
        <f>VLOOKUP($A14, '2015-2024 TRI_Nonzero'!$A:$Q, 8, FALSE)</f>
        <v>110000494894</v>
      </c>
      <c r="D14" s="69" t="str">
        <f>VLOOKUP($A14, '2015-2024 TRI_Nonzero'!$A:$Q, 9, FALSE)</f>
        <v>LAD008086506</v>
      </c>
      <c r="E14" s="69" t="str">
        <f>VLOOKUP($A14, '2015-2024 TRI_Nonzero'!$A:$Q, 10, FALSE)</f>
        <v>WESTLAKE US 2 LLC</v>
      </c>
      <c r="F14" s="69" t="str">
        <f>VLOOKUP($A14, '2015-2024 TRI_Nonzero'!$A:$Q, 11, FALSE)</f>
        <v>1300 PPG DR</v>
      </c>
      <c r="G14" s="69" t="str">
        <f>VLOOKUP($A14, '2015-2024 TRI_Nonzero'!$A:$Q, 12, FALSE)</f>
        <v>WESTLAKE</v>
      </c>
      <c r="H14" s="69" t="str">
        <f>VLOOKUP($A14, '2015-2024 TRI_Nonzero'!$A:$Q, 13, FALSE)</f>
        <v>CALCASIEU PARISH</v>
      </c>
      <c r="I14" s="69" t="str">
        <f>VLOOKUP($A14, '2015-2024 TRI_Nonzero'!$A:$Q, 14, FALSE)</f>
        <v>LA</v>
      </c>
      <c r="J14" s="69">
        <f>VLOOKUP($A14, '2015-2024 TRI_Nonzero'!$A:$Q, 15, FALSE)</f>
        <v>70669</v>
      </c>
      <c r="K14" s="70">
        <f>VLOOKUP($A14, '2015-2024 TRI_Nonzero'!$A:$Q, 16, FALSE)</f>
        <v>30.223500000000001</v>
      </c>
      <c r="L14" s="70">
        <f>VLOOKUP($A14, '2015-2024 TRI_Nonzero'!$A:$Q, 17, FALSE)</f>
        <v>-93.286900000000003</v>
      </c>
      <c r="M14" s="41" cm="1">
        <f t="array" ref="M14">MEDIAN(IF('2015-2024 TRI_Nonzero'!$G:$G=$A14,'2015-2024 TRI_Nonzero'!$AS:$AS))</f>
        <v>53.5</v>
      </c>
      <c r="N14" s="41" cm="1">
        <f t="array" ref="N14">MAX(IF('2015-2024 TRI_Nonzero'!$G:$G=$A14,'2015-2024 TRI_Nonzero'!$AS:$AS))</f>
        <v>2900</v>
      </c>
      <c r="O14" t="str">
        <f>VLOOKUP(A14, '2015-2024 TRI_Nonzero'!$A:$AT, 46, FALSE)</f>
        <v>237 OFF-SITE - RCRA SUBTITLE C LANDFILLS</v>
      </c>
    </row>
    <row r="15" spans="1:15" x14ac:dyDescent="0.25">
      <c r="A15" s="51" t="s">
        <v>132</v>
      </c>
      <c r="B15" s="40" t="str">
        <f>VLOOKUP($A15, '2015-2024 TRI_Nonzero'!$A:$Q, 4, FALSE)</f>
        <v>Manufacturing</v>
      </c>
      <c r="C15" s="69">
        <f>VLOOKUP($A15, '2015-2024 TRI_Nonzero'!$A:$Q, 8, FALSE)</f>
        <v>110000499041</v>
      </c>
      <c r="D15" s="69">
        <f>VLOOKUP($A15, '2015-2024 TRI_Nonzero'!$A:$Q, 9, FALSE)</f>
        <v>0</v>
      </c>
      <c r="E15" s="69" t="str">
        <f>VLOOKUP($A15, '2015-2024 TRI_Nonzero'!$A:$Q, 10, FALSE)</f>
        <v>ETHYL CORP</v>
      </c>
      <c r="F15" s="69" t="str">
        <f>VLOOKUP($A15, '2015-2024 TRI_Nonzero'!$A:$Q, 11, FALSE)</f>
        <v>1000 N. SOUTH STREET</v>
      </c>
      <c r="G15" s="69" t="str">
        <f>VLOOKUP($A15, '2015-2024 TRI_Nonzero'!$A:$Q, 12, FALSE)</f>
        <v>PASADENA</v>
      </c>
      <c r="H15" s="69" t="str">
        <f>VLOOKUP($A15, '2015-2024 TRI_Nonzero'!$A:$Q, 13, FALSE)</f>
        <v>HARRIS</v>
      </c>
      <c r="I15" s="69" t="str">
        <f>VLOOKUP($A15, '2015-2024 TRI_Nonzero'!$A:$Q, 14, FALSE)</f>
        <v>TX</v>
      </c>
      <c r="J15" s="69">
        <f>VLOOKUP($A15, '2015-2024 TRI_Nonzero'!$A:$Q, 15, FALSE)</f>
        <v>77503</v>
      </c>
      <c r="K15" s="70">
        <f>VLOOKUP($A15, '2015-2024 TRI_Nonzero'!$A:$Q, 16, FALSE)</f>
        <v>29.734055999999999</v>
      </c>
      <c r="L15" s="70">
        <f>VLOOKUP($A15, '2015-2024 TRI_Nonzero'!$A:$Q, 17, FALSE)</f>
        <v>-95.17</v>
      </c>
      <c r="M15" s="41" cm="1">
        <f t="array" ref="M15">MEDIAN(IF('2015-2024 TRI_Nonzero'!$G:$G=$A15,'2015-2024 TRI_Nonzero'!$AS:$AS))</f>
        <v>15</v>
      </c>
      <c r="N15" s="41" cm="1">
        <f t="array" ref="N15">MAX(IF('2015-2024 TRI_Nonzero'!$G:$G=$A15,'2015-2024 TRI_Nonzero'!$AS:$AS))</f>
        <v>15</v>
      </c>
      <c r="O15" t="str">
        <f>VLOOKUP(A15, '2015-2024 TRI_Nonzero'!$A:$AT, 46, FALSE)</f>
        <v>241 OFF-SITE - DISPOSAL - TRANSFER TO WASTE BROKER</v>
      </c>
    </row>
    <row r="16" spans="1:15" x14ac:dyDescent="0.25">
      <c r="A16" s="49" t="s">
        <v>126</v>
      </c>
      <c r="B16" s="40" t="str">
        <f>VLOOKUP($A16, '2015-2024 TRI_Nonzero'!$A:$Q, 4, FALSE)</f>
        <v>Manufacturing</v>
      </c>
      <c r="C16" s="69">
        <f>VLOOKUP($A16, '2015-2024 TRI_Nonzero'!$A:$Q, 8, FALSE)</f>
        <v>110018925957</v>
      </c>
      <c r="D16" s="69" t="str">
        <f>VLOOKUP($A16, '2015-2024 TRI_Nonzero'!$A:$Q, 9, FALSE)</f>
        <v>TXT490011293</v>
      </c>
      <c r="E16" s="69" t="str">
        <f>VLOOKUP($A16, '2015-2024 TRI_Nonzero'!$A:$Q, 10, FALSE)</f>
        <v>FORMOSA PLASTICS CORP TEXAS</v>
      </c>
      <c r="F16" s="69" t="str">
        <f>VLOOKUP($A16, '2015-2024 TRI_Nonzero'!$A:$Q, 11, FALSE)</f>
        <v>201 FORMOSA DR</v>
      </c>
      <c r="G16" s="69" t="str">
        <f>VLOOKUP($A16, '2015-2024 TRI_Nonzero'!$A:$Q, 12, FALSE)</f>
        <v>POINT COMFORT</v>
      </c>
      <c r="H16" s="69" t="str">
        <f>VLOOKUP($A16, '2015-2024 TRI_Nonzero'!$A:$Q, 13, FALSE)</f>
        <v>CALHOUN</v>
      </c>
      <c r="I16" s="69" t="str">
        <f>VLOOKUP($A16, '2015-2024 TRI_Nonzero'!$A:$Q, 14, FALSE)</f>
        <v>TX</v>
      </c>
      <c r="J16" s="69">
        <f>VLOOKUP($A16, '2015-2024 TRI_Nonzero'!$A:$Q, 15, FALSE)</f>
        <v>77978</v>
      </c>
      <c r="K16" s="70">
        <f>VLOOKUP($A16, '2015-2024 TRI_Nonzero'!$A:$Q, 16, FALSE)</f>
        <v>28.697590000000002</v>
      </c>
      <c r="L16" s="70">
        <f>VLOOKUP($A16, '2015-2024 TRI_Nonzero'!$A:$Q, 17, FALSE)</f>
        <v>-96.542101000000002</v>
      </c>
      <c r="M16" s="41" cm="1">
        <f t="array" ref="M16">MEDIAN(IF('2015-2024 TRI_Nonzero'!$G:$G=$A16,'2015-2024 TRI_Nonzero'!$AS:$AS))</f>
        <v>5</v>
      </c>
      <c r="N16" s="41" cm="1">
        <f t="array" ref="N16">MAX(IF('2015-2024 TRI_Nonzero'!$G:$G=$A16,'2015-2024 TRI_Nonzero'!$AS:$AS))</f>
        <v>55143</v>
      </c>
      <c r="O16" t="str">
        <f>VLOOKUP(A16, '2015-2024 TRI_Nonzero'!$A:$AT, 46, FALSE)</f>
        <v>230 OFF-SITE – UNDERGROUND INJECTION - CLASS 1 WELLS,236 OFF-SITE - OTHER LANDFILLS</v>
      </c>
    </row>
    <row r="17" spans="1:15" ht="30" x14ac:dyDescent="0.25">
      <c r="A17" t="s">
        <v>56</v>
      </c>
      <c r="B17" s="40" t="str">
        <f>VLOOKUP($A17, '2015-2024 TRI_Nonzero'!$A:$Q, 4, FALSE)</f>
        <v>Manufacturing</v>
      </c>
      <c r="C17" s="69">
        <f>VLOOKUP($A17, '2015-2024 TRI_Nonzero'!$A:$Q, 8, FALSE)</f>
        <v>110003266849</v>
      </c>
      <c r="D17" s="69" t="str">
        <f>VLOOKUP($A17, '2015-2024 TRI_Nonzero'!$A:$Q, 9, FALSE)</f>
        <v>LAD000802868</v>
      </c>
      <c r="E17" s="69" t="str">
        <f>VLOOKUP($A17, '2015-2024 TRI_Nonzero'!$A:$Q, 10, FALSE)</f>
        <v>HONEYWELL INTERNATIONAL INC-BATON ROUGE PLANT</v>
      </c>
      <c r="F17" s="69" t="str">
        <f>VLOOKUP($A17, '2015-2024 TRI_Nonzero'!$A:$Q, 11, FALSE)</f>
        <v>CORNER OF LUPINE &amp; ONTARIO STR EETS</v>
      </c>
      <c r="G17" s="69" t="str">
        <f>VLOOKUP($A17, '2015-2024 TRI_Nonzero'!$A:$Q, 12, FALSE)</f>
        <v>BATON ROUGE</v>
      </c>
      <c r="H17" s="69" t="str">
        <f>VLOOKUP($A17, '2015-2024 TRI_Nonzero'!$A:$Q, 13, FALSE)</f>
        <v>EAST BATON ROUGE PARISH</v>
      </c>
      <c r="I17" s="69" t="str">
        <f>VLOOKUP($A17, '2015-2024 TRI_Nonzero'!$A:$Q, 14, FALSE)</f>
        <v>LA</v>
      </c>
      <c r="J17" s="69">
        <f>VLOOKUP($A17, '2015-2024 TRI_Nonzero'!$A:$Q, 15, FALSE)</f>
        <v>70805</v>
      </c>
      <c r="K17" s="70">
        <f>VLOOKUP($A17, '2015-2024 TRI_Nonzero'!$A:$Q, 16, FALSE)</f>
        <v>30.474443999999998</v>
      </c>
      <c r="L17" s="70">
        <f>VLOOKUP($A17, '2015-2024 TRI_Nonzero'!$A:$Q, 17, FALSE)</f>
        <v>-91.183055999999993</v>
      </c>
      <c r="M17" s="41" cm="1">
        <f t="array" ref="M17">MEDIAN(IF('2015-2024 TRI_Nonzero'!$G:$G=$A17,'2015-2024 TRI_Nonzero'!$AS:$AS))</f>
        <v>28</v>
      </c>
      <c r="N17" s="41" cm="1">
        <f t="array" ref="N17">MAX(IF('2015-2024 TRI_Nonzero'!$G:$G=$A17,'2015-2024 TRI_Nonzero'!$AS:$AS))</f>
        <v>28</v>
      </c>
      <c r="O17" t="str">
        <f>VLOOKUP(A17, '2015-2024 TRI_Nonzero'!$A:$AT, 46, FALSE)</f>
        <v>237 OFF-SITE - RCRA SUBTITLE C LANDFILLS</v>
      </c>
    </row>
    <row r="18" spans="1:15" ht="15.95" customHeight="1" x14ac:dyDescent="0.25">
      <c r="A18" t="s">
        <v>1534</v>
      </c>
      <c r="B18" s="40" t="str">
        <f>VLOOKUP($A18, '2015-2024 TRI_Nonzero'!$A:$Q, 4, FALSE)</f>
        <v>Processing as a Reactant</v>
      </c>
      <c r="C18" s="69">
        <f>VLOOKUP($A18, '2015-2024 TRI_Nonzero'!$A:$Q, 8, FALSE)</f>
        <v>110012256076</v>
      </c>
      <c r="D18" s="69" t="str">
        <f>VLOOKUP($A18, '2015-2024 TRI_Nonzero'!$A:$Q, 9, FALSE)</f>
        <v>TXR000041236</v>
      </c>
      <c r="E18" s="69" t="str">
        <f>VLOOKUP($A18, '2015-2024 TRI_Nonzero'!$A:$Q, 10, FALSE)</f>
        <v>HUNTSMAN ETHYLENEAMINES PLANT</v>
      </c>
      <c r="F18" s="69" t="str">
        <f>VLOOKUP($A18, '2015-2024 TRI_Nonzero'!$A:$Q, 11, FALSE)</f>
        <v>307 COUNTY RD 624 A1 A38 BLOCK</v>
      </c>
      <c r="G18" s="69" t="str">
        <f>VLOOKUP($A18, '2015-2024 TRI_Nonzero'!$A:$Q, 12, FALSE)</f>
        <v>FREEPORT</v>
      </c>
      <c r="H18" s="69" t="str">
        <f>VLOOKUP($A18, '2015-2024 TRI_Nonzero'!$A:$Q, 13, FALSE)</f>
        <v>BRAZORIA</v>
      </c>
      <c r="I18" s="69" t="str">
        <f>VLOOKUP($A18, '2015-2024 TRI_Nonzero'!$A:$Q, 14, FALSE)</f>
        <v>TX</v>
      </c>
      <c r="J18" s="69">
        <f>VLOOKUP($A18, '2015-2024 TRI_Nonzero'!$A:$Q, 15, FALSE)</f>
        <v>77541</v>
      </c>
      <c r="K18" s="70">
        <f>VLOOKUP($A18, '2015-2024 TRI_Nonzero'!$A:$Q, 16, FALSE)</f>
        <v>28.952500000000001</v>
      </c>
      <c r="L18" s="70">
        <f>VLOOKUP($A18, '2015-2024 TRI_Nonzero'!$A:$Q, 17, FALSE)</f>
        <v>-95.313000000000002</v>
      </c>
      <c r="M18" s="41" cm="1">
        <f t="array" ref="M18">MEDIAN(IF('2015-2024 TRI_Nonzero'!$G:$G=$A18,'2015-2024 TRI_Nonzero'!$AS:$AS))</f>
        <v>1</v>
      </c>
      <c r="N18" s="41" cm="1">
        <f t="array" ref="N18">MAX(IF('2015-2024 TRI_Nonzero'!$G:$G=$A18,'2015-2024 TRI_Nonzero'!$AS:$AS))</f>
        <v>1</v>
      </c>
      <c r="O18" t="str">
        <f>VLOOKUP(A18, '2015-2024 TRI_Nonzero'!$A:$AT, 46, FALSE)</f>
        <v>230 OFF-SITE – UNDERGROUND INJECTION - CLASS 1 WELLS</v>
      </c>
    </row>
    <row r="19" spans="1:15" x14ac:dyDescent="0.25">
      <c r="A19" t="s">
        <v>1537</v>
      </c>
      <c r="B19" s="40" t="str">
        <f>VLOOKUP($A19, '2015-2024 TRI_Nonzero'!$A:$Q, 4, FALSE)</f>
        <v>Manufacturing</v>
      </c>
      <c r="C19" s="69">
        <f>VLOOKUP($A19, '2015-2024 TRI_Nonzero'!$A:$Q, 8, FALSE)</f>
        <v>110017326963</v>
      </c>
      <c r="D19" s="69" t="str">
        <f>VLOOKUP($A19, '2015-2024 TRI_Nonzero'!$A:$Q, 9, FALSE)</f>
        <v>SCD003358389</v>
      </c>
      <c r="E19" s="69" t="str">
        <f>VLOOKUP($A19, '2015-2024 TRI_Nonzero'!$A:$Q, 10, FALSE)</f>
        <v>LANXESS CORP</v>
      </c>
      <c r="F19" s="69" t="str">
        <f>VLOOKUP($A19, '2015-2024 TRI_Nonzero'!$A:$Q, 11, FALSE)</f>
        <v>2151 KING ST EXTENSION</v>
      </c>
      <c r="G19" s="69" t="str">
        <f>VLOOKUP($A19, '2015-2024 TRI_Nonzero'!$A:$Q, 12, FALSE)</f>
        <v>CHARLESTON</v>
      </c>
      <c r="H19" s="69" t="str">
        <f>VLOOKUP($A19, '2015-2024 TRI_Nonzero'!$A:$Q, 13, FALSE)</f>
        <v>CHARLESTON</v>
      </c>
      <c r="I19" s="69" t="str">
        <f>VLOOKUP($A19, '2015-2024 TRI_Nonzero'!$A:$Q, 14, FALSE)</f>
        <v>SC</v>
      </c>
      <c r="J19" s="69" t="str">
        <f>VLOOKUP($A19, '2015-2024 TRI_Nonzero'!$A:$Q, 15, FALSE)</f>
        <v>29405</v>
      </c>
      <c r="K19" s="70" t="str">
        <f>VLOOKUP($A19, '2015-2024 TRI_Nonzero'!$A:$Q, 16, FALSE)</f>
        <v>32.833577</v>
      </c>
      <c r="L19" s="70" t="str">
        <f>VLOOKUP($A19, '2015-2024 TRI_Nonzero'!$A:$Q, 17, FALSE)</f>
        <v>-79.964774</v>
      </c>
      <c r="M19" s="41" cm="1">
        <f t="array" ref="M19">MEDIAN(IF('2015-2024 TRI_Nonzero'!$G:$G=$A19,'2015-2024 TRI_Nonzero'!$AS:$AS))</f>
        <v>26</v>
      </c>
      <c r="N19" s="41" cm="1">
        <f t="array" ref="N19">MAX(IF('2015-2024 TRI_Nonzero'!$G:$G=$A19,'2015-2024 TRI_Nonzero'!$AS:$AS))</f>
        <v>26</v>
      </c>
      <c r="O19" t="str">
        <f>VLOOKUP(A19, '2015-2024 TRI_Nonzero'!$A:$AT, 46, FALSE)</f>
        <v>236 OFF-SITE - OTHER LANDFILLS</v>
      </c>
    </row>
    <row r="20" spans="1:15" x14ac:dyDescent="0.25">
      <c r="A20" t="s">
        <v>1538</v>
      </c>
      <c r="B20" s="40" t="str">
        <f>VLOOKUP($A20, '2015-2024 TRI_Nonzero'!$A:$Q, 4, FALSE)</f>
        <v>Processing into formulation, mixture, or reaction product</v>
      </c>
      <c r="C20" s="69">
        <f>VLOOKUP($A20, '2015-2024 TRI_Nonzero'!$A:$Q, 8, FALSE)</f>
        <v>110000451029</v>
      </c>
      <c r="D20" s="69" t="str">
        <f>VLOOKUP($A20, '2015-2024 TRI_Nonzero'!$A:$Q, 9, FALSE)</f>
        <v>ARD983287889</v>
      </c>
      <c r="E20" s="69" t="str">
        <f>VLOOKUP($A20, '2015-2024 TRI_Nonzero'!$A:$Q, 10, FALSE)</f>
        <v>LYCUS LTD</v>
      </c>
      <c r="F20" s="69" t="str">
        <f>VLOOKUP($A20, '2015-2024 TRI_Nonzero'!$A:$Q, 11, FALSE)</f>
        <v>181 COOPER DR</v>
      </c>
      <c r="G20" s="69" t="str">
        <f>VLOOKUP($A20, '2015-2024 TRI_Nonzero'!$A:$Q, 12, FALSE)</f>
        <v>EL DORADO</v>
      </c>
      <c r="H20" s="69" t="str">
        <f>VLOOKUP($A20, '2015-2024 TRI_Nonzero'!$A:$Q, 13, FALSE)</f>
        <v>UNION</v>
      </c>
      <c r="I20" s="69" t="str">
        <f>VLOOKUP($A20, '2015-2024 TRI_Nonzero'!$A:$Q, 14, FALSE)</f>
        <v>AR</v>
      </c>
      <c r="J20" s="69">
        <f>VLOOKUP($A20, '2015-2024 TRI_Nonzero'!$A:$Q, 15, FALSE)</f>
        <v>71730</v>
      </c>
      <c r="K20" s="70">
        <f>VLOOKUP($A20, '2015-2024 TRI_Nonzero'!$A:$Q, 16, FALSE)</f>
        <v>33.200279000000002</v>
      </c>
      <c r="L20" s="70">
        <f>VLOOKUP($A20, '2015-2024 TRI_Nonzero'!$A:$Q, 17, FALSE)</f>
        <v>-92.610922000000002</v>
      </c>
      <c r="M20" s="41" cm="1">
        <f t="array" ref="M20">MEDIAN(IF('2015-2024 TRI_Nonzero'!$G:$G=$A20,'2015-2024 TRI_Nonzero'!$AS:$AS))</f>
        <v>14789</v>
      </c>
      <c r="N20" s="41" cm="1">
        <f t="array" ref="N20">MAX(IF('2015-2024 TRI_Nonzero'!$G:$G=$A20,'2015-2024 TRI_Nonzero'!$AS:$AS))</f>
        <v>35263</v>
      </c>
      <c r="O20" t="str">
        <f>VLOOKUP(A20, '2015-2024 TRI_Nonzero'!$A:$AT, 46, FALSE)</f>
        <v>230 OFF-SITE – UNDERGROUND INJECTION - CLASS 1 WELLS</v>
      </c>
    </row>
    <row r="21" spans="1:15" x14ac:dyDescent="0.25">
      <c r="A21" t="s">
        <v>1539</v>
      </c>
      <c r="B21" s="40" t="str">
        <f>VLOOKUP($A21, '2015-2024 TRI_Nonzero'!$A:$Q, 4, FALSE)</f>
        <v>Waste Handling, Disposal and Treatment (Incinerator)</v>
      </c>
      <c r="C21" s="69">
        <f>VLOOKUP($A21, '2015-2024 TRI_Nonzero'!$A:$Q, 8, FALSE)</f>
        <v>110000324159</v>
      </c>
      <c r="D21" s="69" t="str">
        <f>VLOOKUP($A21, '2015-2024 TRI_Nonzero'!$A:$Q, 9, FALSE)</f>
        <v>NYD080469935</v>
      </c>
      <c r="E21" s="69" t="str">
        <f>VLOOKUP($A21, '2015-2024 TRI_Nonzero'!$A:$Q, 10, FALSE)</f>
        <v>NORLITE LLC</v>
      </c>
      <c r="F21" s="69" t="str">
        <f>VLOOKUP($A21, '2015-2024 TRI_Nonzero'!$A:$Q, 11, FALSE)</f>
        <v>628 S SARATOGA ST</v>
      </c>
      <c r="G21" s="69" t="str">
        <f>VLOOKUP($A21, '2015-2024 TRI_Nonzero'!$A:$Q, 12, FALSE)</f>
        <v>COHOES</v>
      </c>
      <c r="H21" s="69" t="str">
        <f>VLOOKUP($A21, '2015-2024 TRI_Nonzero'!$A:$Q, 13, FALSE)</f>
        <v>ALBANY</v>
      </c>
      <c r="I21" s="69" t="str">
        <f>VLOOKUP($A21, '2015-2024 TRI_Nonzero'!$A:$Q, 14, FALSE)</f>
        <v>NY</v>
      </c>
      <c r="J21" s="69">
        <f>VLOOKUP($A21, '2015-2024 TRI_Nonzero'!$A:$Q, 15, FALSE)</f>
        <v>12047</v>
      </c>
      <c r="K21" s="70">
        <f>VLOOKUP($A21, '2015-2024 TRI_Nonzero'!$A:$Q, 16, FALSE)</f>
        <v>42.754610999999997</v>
      </c>
      <c r="L21" s="70">
        <f>VLOOKUP($A21, '2015-2024 TRI_Nonzero'!$A:$Q, 17, FALSE)</f>
        <v>-73.702721999999994</v>
      </c>
      <c r="M21" s="41" cm="1">
        <f t="array" ref="M21">MEDIAN(IF('2015-2024 TRI_Nonzero'!$G:$G=$A21,'2015-2024 TRI_Nonzero'!$AS:$AS))</f>
        <v>0.03</v>
      </c>
      <c r="N21" s="41" cm="1">
        <f t="array" ref="N21">MAX(IF('2015-2024 TRI_Nonzero'!$G:$G=$A21,'2015-2024 TRI_Nonzero'!$AS:$AS))</f>
        <v>0.03</v>
      </c>
      <c r="O21" t="str">
        <f>VLOOKUP(A21, '2015-2024 TRI_Nonzero'!$A:$AT, 46, FALSE)</f>
        <v>215 TOTAL OTHER DISPOSAL</v>
      </c>
    </row>
    <row r="22" spans="1:15" x14ac:dyDescent="0.25">
      <c r="A22" t="s">
        <v>115</v>
      </c>
      <c r="B22" s="40" t="str">
        <f>VLOOKUP($A22, '2015-2024 TRI_Nonzero'!$A:$Q, 4, FALSE)</f>
        <v>Manufacturing</v>
      </c>
      <c r="C22" s="69">
        <f>VLOOKUP($A22, '2015-2024 TRI_Nonzero'!$A:$Q, 8, FALSE)</f>
        <v>110070725501</v>
      </c>
      <c r="D22" s="69" t="str">
        <f>VLOOKUP($A22, '2015-2024 TRI_Nonzero'!$A:$Q, 9, FALSE)</f>
        <v>TXD982286932</v>
      </c>
      <c r="E22" s="69" t="str">
        <f>VLOOKUP($A22, '2015-2024 TRI_Nonzero'!$A:$Q, 10, FALSE)</f>
        <v>OCCIDENTAL CHEMICAL CORP</v>
      </c>
      <c r="F22" s="69" t="str">
        <f>VLOOKUP($A22, '2015-2024 TRI_Nonzero'!$A:$Q, 11, FALSE)</f>
        <v>4133 HWY 361</v>
      </c>
      <c r="G22" s="69" t="str">
        <f>VLOOKUP($A22, '2015-2024 TRI_Nonzero'!$A:$Q, 12, FALSE)</f>
        <v>GREGORY</v>
      </c>
      <c r="H22" s="69" t="str">
        <f>VLOOKUP($A22, '2015-2024 TRI_Nonzero'!$A:$Q, 13, FALSE)</f>
        <v>SAN PATRICIO</v>
      </c>
      <c r="I22" s="69" t="str">
        <f>VLOOKUP($A22, '2015-2024 TRI_Nonzero'!$A:$Q, 14, FALSE)</f>
        <v>TX</v>
      </c>
      <c r="J22" s="69" t="str">
        <f>VLOOKUP($A22, '2015-2024 TRI_Nonzero'!$A:$Q, 15, FALSE)</f>
        <v>78359</v>
      </c>
      <c r="K22" s="70" t="str">
        <f>VLOOKUP($A22, '2015-2024 TRI_Nonzero'!$A:$Q, 16, FALSE)</f>
        <v>27.883611</v>
      </c>
      <c r="L22" s="70" t="str">
        <f>VLOOKUP($A22, '2015-2024 TRI_Nonzero'!$A:$Q, 17, FALSE)</f>
        <v>-97.241383</v>
      </c>
      <c r="M22" s="41" cm="1">
        <f t="array" ref="M22">MEDIAN(IF('2015-2024 TRI_Nonzero'!$G:$G=$A22,'2015-2024 TRI_Nonzero'!$AS:$AS))</f>
        <v>1</v>
      </c>
      <c r="N22" s="41" cm="1">
        <f t="array" ref="N22">MAX(IF('2015-2024 TRI_Nonzero'!$G:$G=$A22,'2015-2024 TRI_Nonzero'!$AS:$AS))</f>
        <v>132.5</v>
      </c>
      <c r="O22" t="str">
        <f>VLOOKUP(A22, '2015-2024 TRI_Nonzero'!$A:$AT, 46, FALSE)</f>
        <v>237 OFF-SITE - RCRA SUBTITLE C LANDFILLS</v>
      </c>
    </row>
    <row r="23" spans="1:15" x14ac:dyDescent="0.25">
      <c r="A23" s="51" t="s">
        <v>92</v>
      </c>
      <c r="B23" s="40" t="str">
        <f>VLOOKUP($A23, '2015-2024 TRI_Nonzero'!$A:$Q, 4, FALSE)</f>
        <v>Manufacturing</v>
      </c>
      <c r="C23" s="69">
        <f>VLOOKUP($A23, '2015-2024 TRI_Nonzero'!$A:$Q, 8, FALSE)</f>
        <v>110000597328</v>
      </c>
      <c r="D23" s="69" t="str">
        <f>VLOOKUP($A23, '2015-2024 TRI_Nonzero'!$A:$Q, 9, FALSE)</f>
        <v>LAD098168206</v>
      </c>
      <c r="E23" s="69" t="str">
        <f>VLOOKUP($A23, '2015-2024 TRI_Nonzero'!$A:$Q, 10, FALSE)</f>
        <v>OCCIDENTAL CHEMICAL HOLDING CORP</v>
      </c>
      <c r="F23" s="69" t="str">
        <f>VLOOKUP($A23, '2015-2024 TRI_Nonzero'!$A:$Q, 11, FALSE)</f>
        <v>7377 HWY 3214</v>
      </c>
      <c r="G23" s="69" t="str">
        <f>VLOOKUP($A23, '2015-2024 TRI_Nonzero'!$A:$Q, 12, FALSE)</f>
        <v>CONVENT</v>
      </c>
      <c r="H23" s="69" t="str">
        <f>VLOOKUP($A23, '2015-2024 TRI_Nonzero'!$A:$Q, 13, FALSE)</f>
        <v>ST. JAMES PARISH</v>
      </c>
      <c r="I23" s="69" t="str">
        <f>VLOOKUP($A23, '2015-2024 TRI_Nonzero'!$A:$Q, 14, FALSE)</f>
        <v>LA</v>
      </c>
      <c r="J23" s="69">
        <f>VLOOKUP($A23, '2015-2024 TRI_Nonzero'!$A:$Q, 15, FALSE)</f>
        <v>70723</v>
      </c>
      <c r="K23" s="70">
        <f>VLOOKUP($A23, '2015-2024 TRI_Nonzero'!$A:$Q, 16, FALSE)</f>
        <v>30.05509</v>
      </c>
      <c r="L23" s="70">
        <f>VLOOKUP($A23, '2015-2024 TRI_Nonzero'!$A:$Q, 17, FALSE)</f>
        <v>-90.830839999999995</v>
      </c>
      <c r="M23" s="41" cm="1">
        <f t="array" ref="M23">MEDIAN(IF('2015-2024 TRI_Nonzero'!$G:$G=$A23,'2015-2024 TRI_Nonzero'!$AS:$AS))</f>
        <v>16.7</v>
      </c>
      <c r="N23" s="41" cm="1">
        <f t="array" ref="N23">MAX(IF('2015-2024 TRI_Nonzero'!$G:$G=$A23,'2015-2024 TRI_Nonzero'!$AS:$AS))</f>
        <v>103.203597</v>
      </c>
      <c r="O23" t="str">
        <f>VLOOKUP(A23, '2015-2024 TRI_Nonzero'!$A:$AT, 46, FALSE)</f>
        <v>215 TOTAL OTHER DISPOSAL,236 OFF-SITE - OTHER LANDFILLS</v>
      </c>
    </row>
    <row r="24" spans="1:15" x14ac:dyDescent="0.25">
      <c r="A24" s="51" t="s">
        <v>87</v>
      </c>
      <c r="B24" s="40" t="str">
        <f>VLOOKUP($A24, '2015-2024 TRI_Nonzero'!$A:$Q, 4, FALSE)</f>
        <v>Manufacturing</v>
      </c>
      <c r="C24" s="69">
        <f>VLOOKUP($A24, '2015-2024 TRI_Nonzero'!$A:$Q, 8, FALSE)</f>
        <v>110000449774</v>
      </c>
      <c r="D24" s="69" t="str">
        <f>VLOOKUP($A24, '2015-2024 TRI_Nonzero'!$A:$Q, 9, FALSE)</f>
        <v>LAD092681824</v>
      </c>
      <c r="E24" s="69" t="str">
        <f>VLOOKUP($A24, '2015-2024 TRI_Nonzero'!$A:$Q, 10, FALSE)</f>
        <v>OCCIDENTAL CHEMICAL HOLDING CORP - GEISMAR PLANT</v>
      </c>
      <c r="F24" s="69" t="str">
        <f>VLOOKUP($A24, '2015-2024 TRI_Nonzero'!$A:$Q, 11, FALSE)</f>
        <v>8318 ASHLAND RD</v>
      </c>
      <c r="G24" s="69" t="str">
        <f>VLOOKUP($A24, '2015-2024 TRI_Nonzero'!$A:$Q, 12, FALSE)</f>
        <v>GEISMAR</v>
      </c>
      <c r="H24" s="69" t="str">
        <f>VLOOKUP($A24, '2015-2024 TRI_Nonzero'!$A:$Q, 13, FALSE)</f>
        <v>ASCENSION PARISH</v>
      </c>
      <c r="I24" s="69" t="str">
        <f>VLOOKUP($A24, '2015-2024 TRI_Nonzero'!$A:$Q, 14, FALSE)</f>
        <v>LA</v>
      </c>
      <c r="J24" s="69">
        <f>VLOOKUP($A24, '2015-2024 TRI_Nonzero'!$A:$Q, 15, FALSE)</f>
        <v>70734</v>
      </c>
      <c r="K24" s="70">
        <f>VLOOKUP($A24, '2015-2024 TRI_Nonzero'!$A:$Q, 16, FALSE)</f>
        <v>30.185099999999998</v>
      </c>
      <c r="L24" s="70">
        <f>VLOOKUP($A24, '2015-2024 TRI_Nonzero'!$A:$Q, 17, FALSE)</f>
        <v>-90.980400000000003</v>
      </c>
      <c r="M24" s="41" cm="1">
        <f t="array" ref="M24">MEDIAN(IF('2015-2024 TRI_Nonzero'!$G:$G=$A24,'2015-2024 TRI_Nonzero'!$AS:$AS))</f>
        <v>15</v>
      </c>
      <c r="N24" s="41" cm="1">
        <f t="array" ref="N24">MAX(IF('2015-2024 TRI_Nonzero'!$G:$G=$A24,'2015-2024 TRI_Nonzero'!$AS:$AS))</f>
        <v>477</v>
      </c>
      <c r="O24" t="str">
        <f>VLOOKUP(A24, '2015-2024 TRI_Nonzero'!$A:$AT, 46, FALSE)</f>
        <v>215 TOTAL OTHER DISPOSAL,230 OFF-SITE – UNDERGROUND INJECTION - CLASS 1 WELLS,236 OFF-SITE - OTHER LANDFILLS</v>
      </c>
    </row>
    <row r="25" spans="1:15" x14ac:dyDescent="0.25">
      <c r="A25" s="51" t="s">
        <v>121</v>
      </c>
      <c r="B25" s="40" t="str">
        <f>VLOOKUP($A25, '2015-2024 TRI_Nonzero'!$A:$Q, 4, FALSE)</f>
        <v>Manufacturing</v>
      </c>
      <c r="C25" s="69">
        <f>VLOOKUP($A25, '2015-2024 TRI_Nonzero'!$A:$Q, 8, FALSE)</f>
        <v>110066943605</v>
      </c>
      <c r="D25" s="69" t="str">
        <f>VLOOKUP($A25, '2015-2024 TRI_Nonzero'!$A:$Q, 9, FALSE)</f>
        <v>TXR000083481</v>
      </c>
      <c r="E25" s="69" t="str">
        <f>VLOOKUP($A25, '2015-2024 TRI_Nonzero'!$A:$Q, 10, FALSE)</f>
        <v>OLIN BLUE CUBE FREEPORT TX</v>
      </c>
      <c r="F25" s="69" t="str">
        <f>VLOOKUP($A25, '2015-2024 TRI_Nonzero'!$A:$Q, 11, FALSE)</f>
        <v>2301 N BRAZOSPORT BLVD.</v>
      </c>
      <c r="G25" s="69" t="str">
        <f>VLOOKUP($A25, '2015-2024 TRI_Nonzero'!$A:$Q, 12, FALSE)</f>
        <v>FREEPORT</v>
      </c>
      <c r="H25" s="69" t="str">
        <f>VLOOKUP($A25, '2015-2024 TRI_Nonzero'!$A:$Q, 13, FALSE)</f>
        <v>BRAZORIA</v>
      </c>
      <c r="I25" s="69" t="str">
        <f>VLOOKUP($A25, '2015-2024 TRI_Nonzero'!$A:$Q, 14, FALSE)</f>
        <v>TX</v>
      </c>
      <c r="J25" s="69">
        <f>VLOOKUP($A25, '2015-2024 TRI_Nonzero'!$A:$Q, 15, FALSE)</f>
        <v>77541</v>
      </c>
      <c r="K25" s="70">
        <f>VLOOKUP($A25, '2015-2024 TRI_Nonzero'!$A:$Q, 16, FALSE)</f>
        <v>28.981691999999999</v>
      </c>
      <c r="L25" s="70">
        <f>VLOOKUP($A25, '2015-2024 TRI_Nonzero'!$A:$Q, 17, FALSE)</f>
        <v>-95.376501000000005</v>
      </c>
      <c r="M25" s="41" cm="1">
        <f t="array" ref="M25">MEDIAN(IF('2015-2024 TRI_Nonzero'!$G:$G=$A25,'2015-2024 TRI_Nonzero'!$AS:$AS))</f>
        <v>36</v>
      </c>
      <c r="N25" s="41" cm="1">
        <f t="array" ref="N25">MAX(IF('2015-2024 TRI_Nonzero'!$G:$G=$A25,'2015-2024 TRI_Nonzero'!$AS:$AS))</f>
        <v>8401</v>
      </c>
      <c r="O25" t="str">
        <f>VLOOKUP(A25, '2015-2024 TRI_Nonzero'!$A:$AT, 46, FALSE)</f>
        <v>236 OFF-SITE - OTHER LANDFILLS</v>
      </c>
    </row>
    <row r="26" spans="1:15" x14ac:dyDescent="0.25">
      <c r="A26" s="51" t="s">
        <v>110</v>
      </c>
      <c r="B26" s="40" t="str">
        <f>VLOOKUP($A26, '2015-2024 TRI_Nonzero'!$A:$Q, 4, FALSE)</f>
        <v>Manufacturing</v>
      </c>
      <c r="C26" s="69">
        <f>VLOOKUP($A26, '2015-2024 TRI_Nonzero'!$A:$Q, 8, FALSE)</f>
        <v>110015742204</v>
      </c>
      <c r="D26" s="69" t="str">
        <f>VLOOKUP($A26, '2015-2024 TRI_Nonzero'!$A:$Q, 9, FALSE)</f>
        <v>TXD981911209</v>
      </c>
      <c r="E26" s="69" t="str">
        <f>VLOOKUP($A26, '2015-2024 TRI_Nonzero'!$A:$Q, 10, FALSE)</f>
        <v>OXY VINYLS LP DEER PARK-VCM PLANT</v>
      </c>
      <c r="F26" s="69" t="str">
        <f>VLOOKUP($A26, '2015-2024 TRI_Nonzero'!$A:$Q, 11, FALSE)</f>
        <v>5900 HWY 225 GATE 8A</v>
      </c>
      <c r="G26" s="69" t="str">
        <f>VLOOKUP($A26, '2015-2024 TRI_Nonzero'!$A:$Q, 12, FALSE)</f>
        <v>DEER PARK</v>
      </c>
      <c r="H26" s="69" t="str">
        <f>VLOOKUP($A26, '2015-2024 TRI_Nonzero'!$A:$Q, 13, FALSE)</f>
        <v>HARRIS</v>
      </c>
      <c r="I26" s="69" t="str">
        <f>VLOOKUP($A26, '2015-2024 TRI_Nonzero'!$A:$Q, 14, FALSE)</f>
        <v>TX</v>
      </c>
      <c r="J26" s="69">
        <f>VLOOKUP($A26, '2015-2024 TRI_Nonzero'!$A:$Q, 15, FALSE)</f>
        <v>77536</v>
      </c>
      <c r="K26" s="70">
        <f>VLOOKUP($A26, '2015-2024 TRI_Nonzero'!$A:$Q, 16, FALSE)</f>
        <v>29.728559000000001</v>
      </c>
      <c r="L26" s="70">
        <f>VLOOKUP($A26, '2015-2024 TRI_Nonzero'!$A:$Q, 17, FALSE)</f>
        <v>-95.110764000000003</v>
      </c>
      <c r="M26" s="41" cm="1">
        <f t="array" ref="M26">MEDIAN(IF('2015-2024 TRI_Nonzero'!$G:$G=$A26,'2015-2024 TRI_Nonzero'!$AS:$AS))</f>
        <v>0.16</v>
      </c>
      <c r="N26" s="41" cm="1">
        <f t="array" ref="N26">MAX(IF('2015-2024 TRI_Nonzero'!$G:$G=$A26,'2015-2024 TRI_Nonzero'!$AS:$AS))</f>
        <v>2.58</v>
      </c>
      <c r="O26" t="str">
        <f>VLOOKUP(A26, '2015-2024 TRI_Nonzero'!$A:$AT, 46, FALSE)</f>
        <v>236 OFF-SITE - OTHER LANDFILLS</v>
      </c>
    </row>
    <row r="27" spans="1:15" x14ac:dyDescent="0.25">
      <c r="A27" s="51" t="s">
        <v>103</v>
      </c>
      <c r="B27" s="40" t="str">
        <f>VLOOKUP($A27, '2015-2024 TRI_Nonzero'!$A:$Q, 4, FALSE)</f>
        <v>Manufacturing</v>
      </c>
      <c r="C27" s="69">
        <f>VLOOKUP($A27, '2015-2024 TRI_Nonzero'!$A:$Q, 8, FALSE)</f>
        <v>110017769734</v>
      </c>
      <c r="D27" s="69" t="str">
        <f>VLOOKUP($A27, '2015-2024 TRI_Nonzero'!$A:$Q, 9, FALSE)</f>
        <v>TXD070133319</v>
      </c>
      <c r="E27" s="69" t="str">
        <f>VLOOKUP($A27, '2015-2024 TRI_Nonzero'!$A:$Q, 10, FALSE)</f>
        <v>OXY VINYLS LP LA PORTE VCM PLANT</v>
      </c>
      <c r="F27" s="69" t="str">
        <f>VLOOKUP($A27, '2015-2024 TRI_Nonzero'!$A:$Q, 11, FALSE)</f>
        <v>2400 MILLER CUTOFF RD</v>
      </c>
      <c r="G27" s="69" t="str">
        <f>VLOOKUP($A27, '2015-2024 TRI_Nonzero'!$A:$Q, 12, FALSE)</f>
        <v>LA PORTE</v>
      </c>
      <c r="H27" s="69" t="str">
        <f>VLOOKUP($A27, '2015-2024 TRI_Nonzero'!$A:$Q, 13, FALSE)</f>
        <v>HARRIS</v>
      </c>
      <c r="I27" s="69" t="str">
        <f>VLOOKUP($A27, '2015-2024 TRI_Nonzero'!$A:$Q, 14, FALSE)</f>
        <v>TX</v>
      </c>
      <c r="J27" s="69">
        <f>VLOOKUP($A27, '2015-2024 TRI_Nonzero'!$A:$Q, 15, FALSE)</f>
        <v>77571</v>
      </c>
      <c r="K27" s="70">
        <f>VLOOKUP($A27, '2015-2024 TRI_Nonzero'!$A:$Q, 16, FALSE)</f>
        <v>29.723700000000001</v>
      </c>
      <c r="L27" s="70">
        <f>VLOOKUP($A27, '2015-2024 TRI_Nonzero'!$A:$Q, 17, FALSE)</f>
        <v>-95.074079999999995</v>
      </c>
      <c r="M27" s="41" cm="1">
        <f t="array" ref="M27">MEDIAN(IF('2015-2024 TRI_Nonzero'!$G:$G=$A27,'2015-2024 TRI_Nonzero'!$AS:$AS))</f>
        <v>5.3699999999999992</v>
      </c>
      <c r="N27" s="41" cm="1">
        <f t="array" ref="N27">MAX(IF('2015-2024 TRI_Nonzero'!$G:$G=$A27,'2015-2024 TRI_Nonzero'!$AS:$AS))</f>
        <v>323.06</v>
      </c>
      <c r="O27" t="str">
        <f>VLOOKUP(A27, '2015-2024 TRI_Nonzero'!$A:$AT, 46, FALSE)</f>
        <v>236 OFF-SITE - OTHER LANDFILLS,237 OFF-SITE - RCRA SUBTITLE C LANDFILLS</v>
      </c>
    </row>
    <row r="28" spans="1:15" x14ac:dyDescent="0.25">
      <c r="A28" t="s">
        <v>1544</v>
      </c>
      <c r="B28" s="40" t="str">
        <f>VLOOKUP($A28, '2015-2024 TRI_Nonzero'!$A:$Q, 4, FALSE)</f>
        <v>Waste Handling, Disposal and Treatment (Incinerator)</v>
      </c>
      <c r="C28" s="69">
        <f>VLOOKUP($A28, '2015-2024 TRI_Nonzero'!$A:$Q, 8, FALSE)</f>
        <v>110000385592</v>
      </c>
      <c r="D28" s="69" t="str">
        <f>VLOOKUP($A28, '2015-2024 TRI_Nonzero'!$A:$Q, 9, FALSE)</f>
        <v>OHD048415665</v>
      </c>
      <c r="E28" s="69" t="str">
        <f>VLOOKUP($A28, '2015-2024 TRI_Nonzero'!$A:$Q, 10, FALSE)</f>
        <v>ROSS INCINERATION SERVICES INC</v>
      </c>
      <c r="F28" s="69" t="str">
        <f>VLOOKUP($A28, '2015-2024 TRI_Nonzero'!$A:$Q, 11, FALSE)</f>
        <v>36790 GILES RD</v>
      </c>
      <c r="G28" s="69" t="str">
        <f>VLOOKUP($A28, '2015-2024 TRI_Nonzero'!$A:$Q, 12, FALSE)</f>
        <v>GRAFTON</v>
      </c>
      <c r="H28" s="69" t="str">
        <f>VLOOKUP($A28, '2015-2024 TRI_Nonzero'!$A:$Q, 13, FALSE)</f>
        <v>LORAIN</v>
      </c>
      <c r="I28" s="69" t="str">
        <f>VLOOKUP($A28, '2015-2024 TRI_Nonzero'!$A:$Q, 14, FALSE)</f>
        <v>OH</v>
      </c>
      <c r="J28" s="69">
        <f>VLOOKUP($A28, '2015-2024 TRI_Nonzero'!$A:$Q, 15, FALSE)</f>
        <v>44044</v>
      </c>
      <c r="K28" s="70">
        <f>VLOOKUP($A28, '2015-2024 TRI_Nonzero'!$A:$Q, 16, FALSE)</f>
        <v>41.324167000000003</v>
      </c>
      <c r="L28" s="70">
        <f>VLOOKUP($A28, '2015-2024 TRI_Nonzero'!$A:$Q, 17, FALSE)</f>
        <v>-82.034722000000002</v>
      </c>
      <c r="M28" s="41" cm="1">
        <f t="array" ref="M28">MEDIAN(IF('2015-2024 TRI_Nonzero'!$G:$G=$A28,'2015-2024 TRI_Nonzero'!$AS:$AS))</f>
        <v>1.7000000000000001E-2</v>
      </c>
      <c r="N28" s="41" cm="1">
        <f t="array" ref="N28">MAX(IF('2015-2024 TRI_Nonzero'!$G:$G=$A28,'2015-2024 TRI_Nonzero'!$AS:$AS))</f>
        <v>3.6000000000000004E-2</v>
      </c>
      <c r="O28" t="str">
        <f>VLOOKUP(A28, '2015-2024 TRI_Nonzero'!$A:$AT, 46, FALSE)</f>
        <v>230 OFF-SITE – UNDERGROUND INJECTION - CLASS 1 WELLS,237 OFF-SITE - RCRA SUBTITLE C LANDFILLS</v>
      </c>
    </row>
    <row r="29" spans="1:15" x14ac:dyDescent="0.25">
      <c r="A29" t="s">
        <v>77</v>
      </c>
      <c r="B29" s="40" t="str">
        <f>VLOOKUP($A29, '2015-2024 TRI_Nonzero'!$A:$Q, 4, FALSE)</f>
        <v>Manufacturing</v>
      </c>
      <c r="C29" s="69">
        <f>VLOOKUP($A29, '2015-2024 TRI_Nonzero'!$A:$Q, 8, FALSE)</f>
        <v>110001244724</v>
      </c>
      <c r="D29" s="69" t="str">
        <f>VLOOKUP($A29, '2015-2024 TRI_Nonzero'!$A:$Q, 9, FALSE)</f>
        <v>LAD008187080</v>
      </c>
      <c r="E29" s="69" t="str">
        <f>VLOOKUP($A29, '2015-2024 TRI_Nonzero'!$A:$Q, 10, FALSE)</f>
        <v>THE DOW CHEMICAL CO - LOUISIANA OPERATIONS</v>
      </c>
      <c r="F29" s="69" t="str">
        <f>VLOOKUP($A29, '2015-2024 TRI_Nonzero'!$A:$Q, 11, FALSE)</f>
        <v>21255 LA HWY 1 S</v>
      </c>
      <c r="G29" s="69" t="str">
        <f>VLOOKUP($A29, '2015-2024 TRI_Nonzero'!$A:$Q, 12, FALSE)</f>
        <v>PLAQUEMINE</v>
      </c>
      <c r="H29" s="69" t="str">
        <f>VLOOKUP($A29, '2015-2024 TRI_Nonzero'!$A:$Q, 13, FALSE)</f>
        <v>IBERVILLE PARISH</v>
      </c>
      <c r="I29" s="69" t="str">
        <f>VLOOKUP($A29, '2015-2024 TRI_Nonzero'!$A:$Q, 14, FALSE)</f>
        <v>LA</v>
      </c>
      <c r="J29" s="69">
        <f>VLOOKUP($A29, '2015-2024 TRI_Nonzero'!$A:$Q, 15, FALSE)</f>
        <v>70764</v>
      </c>
      <c r="K29" s="70">
        <f>VLOOKUP($A29, '2015-2024 TRI_Nonzero'!$A:$Q, 16, FALSE)</f>
        <v>30.320903000000001</v>
      </c>
      <c r="L29" s="70">
        <f>VLOOKUP($A29, '2015-2024 TRI_Nonzero'!$A:$Q, 17, FALSE)</f>
        <v>-91.239014999999995</v>
      </c>
      <c r="M29" s="41" cm="1">
        <f t="array" ref="M29">MEDIAN(IF('2015-2024 TRI_Nonzero'!$G:$G=$A29,'2015-2024 TRI_Nonzero'!$AS:$AS))</f>
        <v>9</v>
      </c>
      <c r="N29" s="41" cm="1">
        <f t="array" ref="N29">MAX(IF('2015-2024 TRI_Nonzero'!$G:$G=$A29,'2015-2024 TRI_Nonzero'!$AS:$AS))</f>
        <v>9</v>
      </c>
      <c r="O29" t="str">
        <f>VLOOKUP(A29, '2015-2024 TRI_Nonzero'!$A:$AT, 46, FALSE)</f>
        <v>236 OFF-SITE - OTHER LANDFILLS</v>
      </c>
    </row>
    <row r="30" spans="1:15" x14ac:dyDescent="0.25">
      <c r="A30" t="s">
        <v>1547</v>
      </c>
      <c r="B30" s="40" t="str">
        <f>VLOOKUP($A30, '2015-2024 TRI_Nonzero'!$A:$Q, 4, FALSE)</f>
        <v>Waste Handling, Disposal and Treatment (Incinerator)</v>
      </c>
      <c r="C30" s="69">
        <f>VLOOKUP($A30, '2015-2024 TRI_Nonzero'!$A:$Q, 8, FALSE)</f>
        <v>110070754719</v>
      </c>
      <c r="D30" s="69" t="str">
        <f>VLOOKUP($A30, '2015-2024 TRI_Nonzero'!$A:$Q, 9, FALSE)</f>
        <v>TXD987986734</v>
      </c>
      <c r="E30" s="69" t="str">
        <f>VLOOKUP($A30, '2015-2024 TRI_Nonzero'!$A:$Q, 10, FALSE)</f>
        <v>TM DEER PARK SERVICES LP</v>
      </c>
      <c r="F30" s="69" t="str">
        <f>VLOOKUP($A30, '2015-2024 TRI_Nonzero'!$A:$Q, 11, FALSE)</f>
        <v>2525 BATTLEGROUND RD</v>
      </c>
      <c r="G30" s="69" t="str">
        <f>VLOOKUP($A30, '2015-2024 TRI_Nonzero'!$A:$Q, 12, FALSE)</f>
        <v>DEER PARK</v>
      </c>
      <c r="H30" s="69" t="str">
        <f>VLOOKUP($A30, '2015-2024 TRI_Nonzero'!$A:$Q, 13, FALSE)</f>
        <v>HARRIS</v>
      </c>
      <c r="I30" s="69" t="str">
        <f>VLOOKUP($A30, '2015-2024 TRI_Nonzero'!$A:$Q, 14, FALSE)</f>
        <v>TX</v>
      </c>
      <c r="J30" s="69" t="str">
        <f>VLOOKUP($A30, '2015-2024 TRI_Nonzero'!$A:$Q, 15, FALSE)</f>
        <v>77536</v>
      </c>
      <c r="K30" s="70" t="str">
        <f>VLOOKUP($A30, '2015-2024 TRI_Nonzero'!$A:$Q, 16, FALSE)</f>
        <v>29.736111</v>
      </c>
      <c r="L30" s="70" t="str">
        <f>VLOOKUP($A30, '2015-2024 TRI_Nonzero'!$A:$Q, 17, FALSE)</f>
        <v>-95.09167</v>
      </c>
      <c r="M30" s="41" cm="1">
        <f t="array" ref="M30">MEDIAN(IF('2015-2024 TRI_Nonzero'!$G:$G=$A30,'2015-2024 TRI_Nonzero'!$AS:$AS))</f>
        <v>38427.5</v>
      </c>
      <c r="N30" s="41" cm="1">
        <f t="array" ref="N30">MAX(IF('2015-2024 TRI_Nonzero'!$G:$G=$A30,'2015-2024 TRI_Nonzero'!$AS:$AS))</f>
        <v>82523</v>
      </c>
      <c r="O30" t="str">
        <f>VLOOKUP(A30, '2015-2024 TRI_Nonzero'!$A:$AT, 46, FALSE)</f>
        <v>178 TOTAL ON-SITE UGRND INJ TO CL I WELLS – POUNDS</v>
      </c>
    </row>
    <row r="31" spans="1:15" ht="18.95" customHeight="1" x14ac:dyDescent="0.25">
      <c r="A31" t="s">
        <v>1548</v>
      </c>
      <c r="B31" s="40" t="str">
        <f>VLOOKUP($A31, '2015-2024 TRI_Nonzero'!$A:$Q, 4, FALSE)</f>
        <v>Processing as a Reactant</v>
      </c>
      <c r="C31" s="69">
        <f>VLOOKUP($A31, '2015-2024 TRI_Nonzero'!$A:$Q, 8, FALSE)</f>
        <v>110007175154</v>
      </c>
      <c r="D31" s="69" t="str">
        <f>VLOOKUP($A31, '2015-2024 TRI_Nonzero'!$A:$Q, 9, FALSE)</f>
        <v>TXR000080502</v>
      </c>
      <c r="E31" s="69" t="str">
        <f>VLOOKUP($A31, '2015-2024 TRI_Nonzero'!$A:$Q, 10, FALSE)</f>
        <v>UNION CARBIDE CORP SEADRIFT PLANT</v>
      </c>
      <c r="F31" s="69" t="str">
        <f>VLOOKUP($A31, '2015-2024 TRI_Nonzero'!$A:$Q, 11, FALSE)</f>
        <v>7501 N HWY 185</v>
      </c>
      <c r="G31" s="69" t="str">
        <f>VLOOKUP($A31, '2015-2024 TRI_Nonzero'!$A:$Q, 12, FALSE)</f>
        <v>SEADRIFT</v>
      </c>
      <c r="H31" s="69" t="str">
        <f>VLOOKUP($A31, '2015-2024 TRI_Nonzero'!$A:$Q, 13, FALSE)</f>
        <v>CALHOUN</v>
      </c>
      <c r="I31" s="69" t="str">
        <f>VLOOKUP($A31, '2015-2024 TRI_Nonzero'!$A:$Q, 14, FALSE)</f>
        <v>TX</v>
      </c>
      <c r="J31" s="69" t="str">
        <f>VLOOKUP($A31, '2015-2024 TRI_Nonzero'!$A:$Q, 15, FALSE)</f>
        <v>77983</v>
      </c>
      <c r="K31" s="70" t="str">
        <f>VLOOKUP($A31, '2015-2024 TRI_Nonzero'!$A:$Q, 16, FALSE)</f>
        <v>28.508056</v>
      </c>
      <c r="L31" s="70" t="str">
        <f>VLOOKUP($A31, '2015-2024 TRI_Nonzero'!$A:$Q, 17, FALSE)</f>
        <v>-96.773039</v>
      </c>
      <c r="M31" s="41" cm="1">
        <f t="array" ref="M31">MEDIAN(IF('2015-2024 TRI_Nonzero'!$G:$G=$A31,'2015-2024 TRI_Nonzero'!$AS:$AS))</f>
        <v>2</v>
      </c>
      <c r="N31" s="41" cm="1">
        <f t="array" ref="N31">MAX(IF('2015-2024 TRI_Nonzero'!$G:$G=$A31,'2015-2024 TRI_Nonzero'!$AS:$AS))</f>
        <v>3</v>
      </c>
      <c r="O31" t="str">
        <f>VLOOKUP(A31, '2015-2024 TRI_Nonzero'!$A:$AT, 46, FALSE)</f>
        <v>195 TOTAL OTHER ON-SITE LANDFILLS</v>
      </c>
    </row>
    <row r="32" spans="1:15" x14ac:dyDescent="0.25">
      <c r="A32" t="s">
        <v>1549</v>
      </c>
      <c r="B32" s="40" t="str">
        <f>VLOOKUP($A32, '2015-2024 TRI_Nonzero'!$A:$Q, 4, FALSE)</f>
        <v>Waste Handling, Disposal and Treatment (Incinerator)</v>
      </c>
      <c r="C32" s="69">
        <f>VLOOKUP($A32, '2015-2024 TRI_Nonzero'!$A:$Q, 8, FALSE)</f>
        <v>110000607013</v>
      </c>
      <c r="D32" s="69" t="str">
        <f>VLOOKUP($A32, '2015-2024 TRI_Nonzero'!$A:$Q, 9, FALSE)</f>
        <v>TXD069452340</v>
      </c>
      <c r="E32" s="69" t="str">
        <f>VLOOKUP($A32, '2015-2024 TRI_Nonzero'!$A:$Q, 10, FALSE)</f>
        <v>US ECOLOGY TEXAS INC</v>
      </c>
      <c r="F32" s="69" t="str">
        <f>VLOOKUP($A32, '2015-2024 TRI_Nonzero'!$A:$Q, 11, FALSE)</f>
        <v>3277 COUNTY RD 69</v>
      </c>
      <c r="G32" s="69" t="str">
        <f>VLOOKUP($A32, '2015-2024 TRI_Nonzero'!$A:$Q, 12, FALSE)</f>
        <v>ROBSTOWN</v>
      </c>
      <c r="H32" s="69" t="str">
        <f>VLOOKUP($A32, '2015-2024 TRI_Nonzero'!$A:$Q, 13, FALSE)</f>
        <v>NUECES</v>
      </c>
      <c r="I32" s="69" t="str">
        <f>VLOOKUP($A32, '2015-2024 TRI_Nonzero'!$A:$Q, 14, FALSE)</f>
        <v>TX</v>
      </c>
      <c r="J32" s="69" t="str">
        <f>VLOOKUP($A32, '2015-2024 TRI_Nonzero'!$A:$Q, 15, FALSE)</f>
        <v>78380</v>
      </c>
      <c r="K32" s="70" t="str">
        <f>VLOOKUP($A32, '2015-2024 TRI_Nonzero'!$A:$Q, 16, FALSE)</f>
        <v>27.73076</v>
      </c>
      <c r="L32" s="70" t="str">
        <f>VLOOKUP($A32, '2015-2024 TRI_Nonzero'!$A:$Q, 17, FALSE)</f>
        <v>-97.65202</v>
      </c>
      <c r="M32" s="41" cm="1">
        <f t="array" ref="M32">MEDIAN(IF('2015-2024 TRI_Nonzero'!$G:$G=$A32,'2015-2024 TRI_Nonzero'!$AS:$AS))</f>
        <v>15362.563</v>
      </c>
      <c r="N32" s="41" cm="1">
        <f t="array" ref="N32">MAX(IF('2015-2024 TRI_Nonzero'!$G:$G=$A32,'2015-2024 TRI_Nonzero'!$AS:$AS))</f>
        <v>15362.563</v>
      </c>
      <c r="O32" t="str">
        <f>VLOOKUP(A32, '2015-2024 TRI_Nonzero'!$A:$AT, 46, FALSE)</f>
        <v>191 TOTAL ON-SITE RCRA SUBTITLE C LANDFILLS,237 OFF-SITE - RCRA SUBTITLE C LANDFILLS</v>
      </c>
    </row>
    <row r="33" spans="1:15" x14ac:dyDescent="0.25">
      <c r="A33" t="s">
        <v>1822</v>
      </c>
      <c r="B33" s="40" t="str">
        <f>VLOOKUP($A33, '2015-2024 TRI_Nonzero'!$A:$Q, 4, FALSE)</f>
        <v>Waste Handling, Disposal and Treatment (Incinerator)</v>
      </c>
      <c r="C33" s="69">
        <f>VLOOKUP($A33, '2015-2024 TRI_Nonzero'!$A:$Q, 8, FALSE)</f>
        <v>110000438893</v>
      </c>
      <c r="D33" s="69" t="str">
        <f>VLOOKUP($A33, '2015-2024 TRI_Nonzero'!$A:$Q, 9, FALSE)</f>
        <v>ILD098642424</v>
      </c>
      <c r="E33" s="69" t="str">
        <f>VLOOKUP($A33, '2015-2024 TRI_Nonzero'!$A:$Q, 10, FALSE)</f>
        <v>VEOLIA N.A. INC.</v>
      </c>
      <c r="F33" s="69" t="str">
        <f>VLOOKUP($A33, '2015-2024 TRI_Nonzero'!$A:$Q, 11, FALSE)</f>
        <v>7 MOBILE AVE</v>
      </c>
      <c r="G33" s="69" t="str">
        <f>VLOOKUP($A33, '2015-2024 TRI_Nonzero'!$A:$Q, 12, FALSE)</f>
        <v>SAUGET</v>
      </c>
      <c r="H33" s="69" t="str">
        <f>VLOOKUP($A33, '2015-2024 TRI_Nonzero'!$A:$Q, 13, FALSE)</f>
        <v>ST. CLAIR</v>
      </c>
      <c r="I33" s="69" t="str">
        <f>VLOOKUP($A33, '2015-2024 TRI_Nonzero'!$A:$Q, 14, FALSE)</f>
        <v>IL</v>
      </c>
      <c r="J33" s="69">
        <f>VLOOKUP($A33, '2015-2024 TRI_Nonzero'!$A:$Q, 15, FALSE)</f>
        <v>62201</v>
      </c>
      <c r="K33" s="70">
        <f>VLOOKUP($A33, '2015-2024 TRI_Nonzero'!$A:$Q, 16, FALSE)</f>
        <v>38.598032000000003</v>
      </c>
      <c r="L33" s="70">
        <f>VLOOKUP($A33, '2015-2024 TRI_Nonzero'!$A:$Q, 17, FALSE)</f>
        <v>-90.180633</v>
      </c>
      <c r="M33" s="41" cm="1">
        <f t="array" ref="M33">MEDIAN(IF('2015-2024 TRI_Nonzero'!$G:$G=$A33,'2015-2024 TRI_Nonzero'!$AS:$AS))</f>
        <v>3.21</v>
      </c>
      <c r="N33" s="41" cm="1">
        <f t="array" ref="N33">MAX(IF('2015-2024 TRI_Nonzero'!$G:$G=$A33,'2015-2024 TRI_Nonzero'!$AS:$AS))</f>
        <v>4.18</v>
      </c>
      <c r="O33" t="str">
        <f>VLOOKUP(A33, '2015-2024 TRI_Nonzero'!$A:$AT, 46, FALSE)</f>
        <v>236 OFF-SITE - OTHER LANDFILLS</v>
      </c>
    </row>
    <row r="34" spans="1:15" ht="30" x14ac:dyDescent="0.25">
      <c r="A34" t="s">
        <v>1550</v>
      </c>
      <c r="B34" s="40" t="str">
        <f>VLOOKUP($A34, '2015-2024 TRI_Nonzero'!$A:$Q, 4, FALSE)</f>
        <v>Waste Handling, Disposal and Treatment (Incinerator)</v>
      </c>
      <c r="C34" s="69">
        <f>VLOOKUP($A34, '2015-2024 TRI_Nonzero'!$A:$Q, 8, FALSE)</f>
        <v>110035783658</v>
      </c>
      <c r="D34" s="69" t="str">
        <f>VLOOKUP($A34, '2015-2024 TRI_Nonzero'!$A:$Q, 9, FALSE)</f>
        <v>TXR000062489</v>
      </c>
      <c r="E34" s="69" t="str">
        <f>VLOOKUP($A34, '2015-2024 TRI_Nonzero'!$A:$Q, 10, FALSE)</f>
        <v>VEOLIA ES TECHNICAL SOLUTIONS LLC PORT ARTHUR FACILITY</v>
      </c>
      <c r="F34" s="69" t="str">
        <f>VLOOKUP($A34, '2015-2024 TRI_Nonzero'!$A:$Q, 11, FALSE)</f>
        <v>7665 HWY 73</v>
      </c>
      <c r="G34" s="69" t="str">
        <f>VLOOKUP($A34, '2015-2024 TRI_Nonzero'!$A:$Q, 12, FALSE)</f>
        <v>BEAUMONT</v>
      </c>
      <c r="H34" s="69" t="str">
        <f>VLOOKUP($A34, '2015-2024 TRI_Nonzero'!$A:$Q, 13, FALSE)</f>
        <v>JEFFERSON</v>
      </c>
      <c r="I34" s="69" t="str">
        <f>VLOOKUP($A34, '2015-2024 TRI_Nonzero'!$A:$Q, 14, FALSE)</f>
        <v>TX</v>
      </c>
      <c r="J34" s="69">
        <f>VLOOKUP($A34, '2015-2024 TRI_Nonzero'!$A:$Q, 15, FALSE)</f>
        <v>77705</v>
      </c>
      <c r="K34" s="70">
        <f>VLOOKUP($A34, '2015-2024 TRI_Nonzero'!$A:$Q, 16, FALSE)</f>
        <v>29.853055999999999</v>
      </c>
      <c r="L34" s="70">
        <f>VLOOKUP($A34, '2015-2024 TRI_Nonzero'!$A:$Q, 17, FALSE)</f>
        <v>-94.095277999999993</v>
      </c>
      <c r="M34" s="41" cm="1">
        <f t="array" ref="M34">MEDIAN(IF('2015-2024 TRI_Nonzero'!$G:$G=$A34,'2015-2024 TRI_Nonzero'!$AS:$AS))</f>
        <v>210</v>
      </c>
      <c r="N34" s="41" cm="1">
        <f t="array" ref="N34">MAX(IF('2015-2024 TRI_Nonzero'!$G:$G=$A34,'2015-2024 TRI_Nonzero'!$AS:$AS))</f>
        <v>210</v>
      </c>
      <c r="O34" t="str">
        <f>VLOOKUP(A34, '2015-2024 TRI_Nonzero'!$A:$AT, 46, FALSE)</f>
        <v>237 OFF-SITE - RCRA SUBTITLE C LANDFILLS</v>
      </c>
    </row>
    <row r="35" spans="1:15" x14ac:dyDescent="0.25">
      <c r="A35" s="51" t="s">
        <v>83</v>
      </c>
      <c r="B35" s="40" t="str">
        <f>VLOOKUP($A35, '2015-2024 TRI_Nonzero'!$A:$Q, 4, FALSE)</f>
        <v>Manufacturing</v>
      </c>
      <c r="C35" s="69">
        <f>VLOOKUP($A35, '2015-2024 TRI_Nonzero'!$A:$Q, 8, FALSE)</f>
        <v>110002054482</v>
      </c>
      <c r="D35" s="69" t="str">
        <f>VLOOKUP($A35, '2015-2024 TRI_Nonzero'!$A:$Q, 9, FALSE)</f>
        <v>LAD086478047</v>
      </c>
      <c r="E35" s="69" t="str">
        <f>VLOOKUP($A35, '2015-2024 TRI_Nonzero'!$A:$Q, 10, FALSE)</f>
        <v>WESTLAKE LAKE CHARLES NORTH</v>
      </c>
      <c r="F35" s="69" t="str">
        <f>VLOOKUP($A35, '2015-2024 TRI_Nonzero'!$A:$Q, 11, FALSE)</f>
        <v>1600 VCM PLANT RD</v>
      </c>
      <c r="G35" s="69" t="str">
        <f>VLOOKUP($A35, '2015-2024 TRI_Nonzero'!$A:$Q, 12, FALSE)</f>
        <v>WESTLAKE</v>
      </c>
      <c r="H35" s="69" t="str">
        <f>VLOOKUP($A35, '2015-2024 TRI_Nonzero'!$A:$Q, 13, FALSE)</f>
        <v>CALCASIEU PARISH</v>
      </c>
      <c r="I35" s="69" t="str">
        <f>VLOOKUP($A35, '2015-2024 TRI_Nonzero'!$A:$Q, 14, FALSE)</f>
        <v>LA</v>
      </c>
      <c r="J35" s="69">
        <f>VLOOKUP($A35, '2015-2024 TRI_Nonzero'!$A:$Q, 15, FALSE)</f>
        <v>70669</v>
      </c>
      <c r="K35" s="70">
        <f>VLOOKUP($A35, '2015-2024 TRI_Nonzero'!$A:$Q, 16, FALSE)</f>
        <v>30.252222</v>
      </c>
      <c r="L35" s="70">
        <f>VLOOKUP($A35, '2015-2024 TRI_Nonzero'!$A:$Q, 17, FALSE)</f>
        <v>-93.284443999999993</v>
      </c>
      <c r="M35" s="41" cm="1">
        <f t="array" ref="M35">MEDIAN(IF('2015-2024 TRI_Nonzero'!$G:$G=$A35,'2015-2024 TRI_Nonzero'!$AS:$AS))</f>
        <v>1</v>
      </c>
      <c r="N35" s="41" cm="1">
        <f t="array" ref="N35">MAX(IF('2015-2024 TRI_Nonzero'!$G:$G=$A35,'2015-2024 TRI_Nonzero'!$AS:$AS))</f>
        <v>25</v>
      </c>
      <c r="O35" t="str">
        <f>VLOOKUP(A35, '2015-2024 TRI_Nonzero'!$A:$AT, 46, FALSE)</f>
        <v>237 OFF-SITE - RCRA SUBTITLE C LANDFILLS</v>
      </c>
    </row>
    <row r="36" spans="1:15" x14ac:dyDescent="0.25">
      <c r="A36" t="s">
        <v>64</v>
      </c>
      <c r="B36" s="40" t="str">
        <f>VLOOKUP($A36, '2015-2024 TRI_Nonzero'!$A:$Q, 4, FALSE)</f>
        <v>Manufacturing</v>
      </c>
      <c r="C36" s="69">
        <f>VLOOKUP($A36, '2015-2024 TRI_Nonzero'!$A:$Q, 8, FALSE)</f>
        <v>110000746328</v>
      </c>
      <c r="D36" s="69" t="str">
        <f>VLOOKUP($A36, '2015-2024 TRI_Nonzero'!$A:$Q, 9, FALSE)</f>
        <v>LAD003913449</v>
      </c>
      <c r="E36" s="69" t="str">
        <f>VLOOKUP($A36, '2015-2024 TRI_Nonzero'!$A:$Q, 10, FALSE)</f>
        <v>WESTLAKE VINYLS CO</v>
      </c>
      <c r="F36" s="69" t="str">
        <f>VLOOKUP($A36, '2015-2024 TRI_Nonzero'!$A:$Q, 11, FALSE)</f>
        <v>36045 HWY 30</v>
      </c>
      <c r="G36" s="69" t="str">
        <f>VLOOKUP($A36, '2015-2024 TRI_Nonzero'!$A:$Q, 12, FALSE)</f>
        <v>GEISMAR</v>
      </c>
      <c r="H36" s="69" t="str">
        <f>VLOOKUP($A36, '2015-2024 TRI_Nonzero'!$A:$Q, 13, FALSE)</f>
        <v>ASCENSION PARISH</v>
      </c>
      <c r="I36" s="69" t="str">
        <f>VLOOKUP($A36, '2015-2024 TRI_Nonzero'!$A:$Q, 14, FALSE)</f>
        <v>LA</v>
      </c>
      <c r="J36" s="69">
        <f>VLOOKUP($A36, '2015-2024 TRI_Nonzero'!$A:$Q, 15, FALSE)</f>
        <v>70734</v>
      </c>
      <c r="K36" s="70">
        <f>VLOOKUP($A36, '2015-2024 TRI_Nonzero'!$A:$Q, 16, FALSE)</f>
        <v>30.208604000000001</v>
      </c>
      <c r="L36" s="70">
        <f>VLOOKUP($A36, '2015-2024 TRI_Nonzero'!$A:$Q, 17, FALSE)</f>
        <v>-91.011127999999999</v>
      </c>
      <c r="M36" s="41" cm="1">
        <f t="array" ref="M36">MEDIAN(IF('2015-2024 TRI_Nonzero'!$G:$G=$A36,'2015-2024 TRI_Nonzero'!$AS:$AS))</f>
        <v>1200</v>
      </c>
      <c r="N36" s="41" cm="1">
        <f t="array" ref="N36">MAX(IF('2015-2024 TRI_Nonzero'!$G:$G=$A36,'2015-2024 TRI_Nonzero'!$AS:$AS))</f>
        <v>1200</v>
      </c>
      <c r="O36" t="str">
        <f>VLOOKUP(A36, '2015-2024 TRI_Nonzero'!$A:$AT, 46, FALSE)</f>
        <v>236 OFF-SITE - OTHER LANDFILLS</v>
      </c>
    </row>
    <row r="37" spans="1:15" x14ac:dyDescent="0.25">
      <c r="A37" t="s">
        <v>1552</v>
      </c>
      <c r="B37" s="40" t="str">
        <f>VLOOKUP($A37, '2015-2024 TRI_Nonzero'!$A:$Q, 4, FALSE)</f>
        <v>Manufacturing</v>
      </c>
      <c r="C37" s="69">
        <f>VLOOKUP($A37, '2015-2024 TRI_Nonzero'!$A:$Q, 8, FALSE)</f>
        <v>110027373072</v>
      </c>
      <c r="D37" s="69" t="str">
        <f>VLOOKUP($A37, '2015-2024 TRI_Nonzero'!$A:$Q, 9, FALSE)</f>
        <v>KYD985072008</v>
      </c>
      <c r="E37" s="69" t="str">
        <f>VLOOKUP($A37, '2015-2024 TRI_Nonzero'!$A:$Q, 10, FALSE)</f>
        <v>WESTLAKE VINYLS INC</v>
      </c>
      <c r="F37" s="69" t="str">
        <f>VLOOKUP($A37, '2015-2024 TRI_Nonzero'!$A:$Q, 11, FALSE)</f>
        <v>2468 IND US TRIAL PKWY</v>
      </c>
      <c r="G37" s="69" t="str">
        <f>VLOOKUP($A37, '2015-2024 TRI_Nonzero'!$A:$Q, 12, FALSE)</f>
        <v>CALVERT CITY</v>
      </c>
      <c r="H37" s="69" t="str">
        <f>VLOOKUP($A37, '2015-2024 TRI_Nonzero'!$A:$Q, 13, FALSE)</f>
        <v>MARSHALL</v>
      </c>
      <c r="I37" s="69" t="str">
        <f>VLOOKUP($A37, '2015-2024 TRI_Nonzero'!$A:$Q, 14, FALSE)</f>
        <v>KY</v>
      </c>
      <c r="J37" s="69" t="str">
        <f>VLOOKUP($A37, '2015-2024 TRI_Nonzero'!$A:$Q, 15, FALSE)</f>
        <v>42029</v>
      </c>
      <c r="K37" s="70" t="str">
        <f>VLOOKUP($A37, '2015-2024 TRI_Nonzero'!$A:$Q, 16, FALSE)</f>
        <v>37.051111</v>
      </c>
      <c r="L37" s="70" t="str">
        <f>VLOOKUP($A37, '2015-2024 TRI_Nonzero'!$A:$Q, 17, FALSE)</f>
        <v>-88.334167</v>
      </c>
      <c r="M37" s="41" cm="1">
        <f t="array" ref="M37">MEDIAN(IF('2015-2024 TRI_Nonzero'!$G:$G=$A37,'2015-2024 TRI_Nonzero'!$AS:$AS))</f>
        <v>0.37</v>
      </c>
      <c r="N37" s="41" cm="1">
        <f t="array" ref="N37">MAX(IF('2015-2024 TRI_Nonzero'!$G:$G=$A37,'2015-2024 TRI_Nonzero'!$AS:$AS))</f>
        <v>0.37</v>
      </c>
      <c r="O37" t="str">
        <f>VLOOKUP(A37, '2015-2024 TRI_Nonzero'!$A:$AT, 46, FALSE)</f>
        <v>236 OFF-SITE - OTHER LANDFILLS</v>
      </c>
    </row>
  </sheetData>
  <sheetProtection sheet="1" objects="1" scenarios="1" formatCells="0" formatColumns="0" formatRows="0"/>
  <autoFilter ref="A1:O37" xr:uid="{C736EB19-52BF-41B8-BFCA-3E50F78024E3}">
    <sortState xmlns:xlrd2="http://schemas.microsoft.com/office/spreadsheetml/2017/richdata2" ref="A2:O37">
      <sortCondition ref="E1:E33"/>
    </sortState>
  </autoFilter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2D541-1BA8-4435-A6EF-4D4BB72B2C4E}">
  <dimension ref="A1:V23"/>
  <sheetViews>
    <sheetView workbookViewId="0">
      <selection activeCell="A2" sqref="A2"/>
    </sheetView>
  </sheetViews>
  <sheetFormatPr defaultRowHeight="15" x14ac:dyDescent="0.25"/>
  <cols>
    <col min="1" max="1" width="65.85546875" customWidth="1"/>
    <col min="2" max="3" width="9" customWidth="1"/>
    <col min="4" max="11" width="8.140625" customWidth="1"/>
    <col min="12" max="12" width="12.85546875" customWidth="1"/>
    <col min="13" max="22" width="7.85546875" customWidth="1"/>
  </cols>
  <sheetData>
    <row r="1" spans="1:22" x14ac:dyDescent="0.25">
      <c r="B1" s="114" t="s">
        <v>8</v>
      </c>
      <c r="C1" s="114"/>
      <c r="D1" s="114"/>
      <c r="E1" s="114"/>
      <c r="F1" s="114"/>
      <c r="G1" s="114"/>
      <c r="H1" s="114"/>
      <c r="I1" s="114"/>
      <c r="J1" s="114"/>
      <c r="K1" s="114"/>
      <c r="M1" s="114" t="s">
        <v>9</v>
      </c>
      <c r="N1" s="114"/>
      <c r="O1" s="114"/>
      <c r="P1" s="114"/>
      <c r="Q1" s="114"/>
      <c r="R1" s="114"/>
      <c r="S1" s="114"/>
      <c r="T1" s="114"/>
      <c r="U1" s="114"/>
      <c r="V1" s="114"/>
    </row>
    <row r="2" spans="1:22" x14ac:dyDescent="0.25">
      <c r="A2" s="33" t="s">
        <v>10</v>
      </c>
      <c r="B2" s="33">
        <v>2024</v>
      </c>
      <c r="C2" s="33">
        <v>2023</v>
      </c>
      <c r="D2" s="33">
        <v>2022</v>
      </c>
      <c r="E2" s="33">
        <v>2021</v>
      </c>
      <c r="F2" s="55">
        <v>2020</v>
      </c>
      <c r="G2" s="55">
        <v>2019</v>
      </c>
      <c r="H2" s="55">
        <v>2018</v>
      </c>
      <c r="I2" s="55">
        <v>2017</v>
      </c>
      <c r="J2" s="55">
        <v>2016</v>
      </c>
      <c r="K2" s="55">
        <v>2015</v>
      </c>
      <c r="M2" s="55">
        <v>2024</v>
      </c>
      <c r="N2" s="55">
        <v>2023</v>
      </c>
      <c r="O2" s="55">
        <v>2022</v>
      </c>
      <c r="P2" s="55">
        <v>2021</v>
      </c>
      <c r="Q2" s="55">
        <v>2020</v>
      </c>
      <c r="R2" s="55">
        <v>2019</v>
      </c>
      <c r="S2" s="55">
        <v>2018</v>
      </c>
      <c r="T2" s="55">
        <v>2017</v>
      </c>
      <c r="U2" s="55">
        <v>2016</v>
      </c>
      <c r="V2" s="55">
        <v>2015</v>
      </c>
    </row>
    <row r="3" spans="1:22" x14ac:dyDescent="0.25">
      <c r="A3" s="32" t="s">
        <v>11</v>
      </c>
      <c r="B3" s="46">
        <f>SUMIF('2015-2024 TRI_Nonzero'!$F:$F, B$2,'2015-2024 TRI_Nonzero'!$Z:$Z)</f>
        <v>82531</v>
      </c>
      <c r="C3" s="46">
        <f>SUMIF('2015-2024 TRI_Nonzero'!$F:$F, C$2,'2015-2024 TRI_Nonzero'!$Z:$Z)</f>
        <v>52318</v>
      </c>
      <c r="D3" s="46">
        <f>SUMIF('2015-2024 TRI_Nonzero'!$F:$F, D$2,'2015-2024 TRI_Nonzero'!$Z:$Z)</f>
        <v>25990</v>
      </c>
      <c r="E3" s="46">
        <f>SUMIF('2015-2024 TRI_Nonzero'!$F:$F, E$2,'2015-2024 TRI_Nonzero'!$Z:$Z)</f>
        <v>24955</v>
      </c>
      <c r="F3" s="46">
        <f>SUMIF('2015-2024 TRI_Nonzero'!$F:$F, F$2,'2015-2024 TRI_Nonzero'!$Z:$Z)</f>
        <v>0</v>
      </c>
      <c r="G3" s="46">
        <f>SUMIF('2015-2024 TRI_Nonzero'!$F:$F, G$2,'2015-2024 TRI_Nonzero'!$Z:$Z)</f>
        <v>0</v>
      </c>
      <c r="H3" s="46">
        <f>SUMIF('2015-2024 TRI_Nonzero'!$F:$F, H$2,'2015-2024 TRI_Nonzero'!$Z:$Z)</f>
        <v>0</v>
      </c>
      <c r="I3" s="46">
        <f>SUMIF('2015-2024 TRI_Nonzero'!$F:$F, I$2,'2015-2024 TRI_Nonzero'!$Z:$Z)</f>
        <v>0</v>
      </c>
      <c r="J3" s="46">
        <f>SUMIF('2015-2024 TRI_Nonzero'!$F:$F, J$2,'2015-2024 TRI_Nonzero'!$Z:$Z)</f>
        <v>0</v>
      </c>
      <c r="K3" s="46">
        <f>SUMIF('2015-2024 TRI_Nonzero'!$F:$F, K$2,'2015-2024 TRI_Nonzero'!$Z:$Z)</f>
        <v>0</v>
      </c>
      <c r="L3" s="47"/>
      <c r="M3" s="46">
        <f t="shared" ref="M3:P18" si="0">CONVERT(B3,"lbm", "g")/1000</f>
        <v>37435.431888470004</v>
      </c>
      <c r="N3" s="46">
        <f t="shared" si="0"/>
        <v>23731.045613660001</v>
      </c>
      <c r="O3" s="46">
        <f t="shared" si="0"/>
        <v>11788.865696299999</v>
      </c>
      <c r="P3" s="46">
        <f t="shared" si="0"/>
        <v>11319.397593350001</v>
      </c>
      <c r="Q3" s="46">
        <f t="shared" ref="Q3:V3" si="1">CONVERT(F3,"lbm", "g")/1000</f>
        <v>0</v>
      </c>
      <c r="R3" s="46">
        <f t="shared" si="1"/>
        <v>0</v>
      </c>
      <c r="S3" s="46">
        <f t="shared" si="1"/>
        <v>0</v>
      </c>
      <c r="T3" s="46">
        <f t="shared" si="1"/>
        <v>0</v>
      </c>
      <c r="U3" s="46">
        <f t="shared" si="1"/>
        <v>0</v>
      </c>
      <c r="V3" s="46">
        <f t="shared" si="1"/>
        <v>0</v>
      </c>
    </row>
    <row r="4" spans="1:22" x14ac:dyDescent="0.25">
      <c r="A4" s="31" t="s">
        <v>12</v>
      </c>
      <c r="B4" s="46">
        <f>SUMIF('2015-2024 TRI_Nonzero'!$F:$F, B$2,'2015-2024 TRI_Nonzero'!$AA:$AA)</f>
        <v>0</v>
      </c>
      <c r="C4" s="46">
        <f>SUMIF('2015-2024 TRI_Nonzero'!$F:$F, C$2,'2015-2024 TRI_Nonzero'!$AA:$AA)</f>
        <v>10</v>
      </c>
      <c r="D4" s="46">
        <f>SUMIF('2015-2024 TRI_Nonzero'!$F:$F, D$2,'2015-2024 TRI_Nonzero'!$AA:$AA)</f>
        <v>10</v>
      </c>
      <c r="E4" s="46">
        <f>SUMIF('2015-2024 TRI_Nonzero'!$F:$F, E$2,'2015-2024 TRI_Nonzero'!$AA:$AA)</f>
        <v>0.1</v>
      </c>
      <c r="F4" s="46">
        <f>SUMIF('2015-2024 TRI_Nonzero'!$F:$F, F$2,'2015-2024 TRI_Nonzero'!$AA:$AA)</f>
        <v>0</v>
      </c>
      <c r="G4" s="46">
        <f>SUMIF('2015-2024 TRI_Nonzero'!$F:$F, G$2,'2015-2024 TRI_Nonzero'!$AA:$AA)</f>
        <v>0</v>
      </c>
      <c r="H4" s="46">
        <f>SUMIF('2015-2024 TRI_Nonzero'!$F:$F, H$2,'2015-2024 TRI_Nonzero'!$AA:$AA)</f>
        <v>0</v>
      </c>
      <c r="I4" s="46">
        <f>SUMIF('2015-2024 TRI_Nonzero'!$F:$F, I$2,'2015-2024 TRI_Nonzero'!$AA:$AA)</f>
        <v>0</v>
      </c>
      <c r="J4" s="46">
        <f>SUMIF('2015-2024 TRI_Nonzero'!$F:$F, J$2,'2015-2024 TRI_Nonzero'!$AA:$AA)</f>
        <v>0</v>
      </c>
      <c r="K4" s="46">
        <f>SUMIF('2015-2024 TRI_Nonzero'!$F:$F, K$2,'2015-2024 TRI_Nonzero'!$AA:$AA)</f>
        <v>0</v>
      </c>
      <c r="L4" s="47"/>
      <c r="M4" s="46">
        <f t="shared" si="0"/>
        <v>0</v>
      </c>
      <c r="N4" s="46">
        <f t="shared" si="0"/>
        <v>4.5359237000000006</v>
      </c>
      <c r="O4" s="46">
        <f t="shared" si="0"/>
        <v>4.5359237000000006</v>
      </c>
      <c r="P4" s="46">
        <f t="shared" si="0"/>
        <v>4.5359237000000011E-2</v>
      </c>
      <c r="Q4" s="46">
        <f t="shared" ref="Q4:Q23" si="2">CONVERT(F4,"lbm", "g")/1000</f>
        <v>0</v>
      </c>
      <c r="R4" s="46">
        <f t="shared" ref="R4:R21" si="3">CONVERT(G4,"lbm", "g")/1000</f>
        <v>0</v>
      </c>
      <c r="S4" s="46">
        <f t="shared" ref="S4:S21" si="4">CONVERT(H4,"lbm", "g")/1000</f>
        <v>0</v>
      </c>
      <c r="T4" s="46">
        <f t="shared" ref="T4:T21" si="5">CONVERT(I4,"lbm", "g")/1000</f>
        <v>0</v>
      </c>
      <c r="U4" s="46">
        <f t="shared" ref="U4:U21" si="6">CONVERT(J4,"lbm", "g")/1000</f>
        <v>0</v>
      </c>
      <c r="V4" s="46">
        <f t="shared" ref="V4:V21" si="7">CONVERT(K4,"lbm", "g")/1000</f>
        <v>0</v>
      </c>
    </row>
    <row r="5" spans="1:22" x14ac:dyDescent="0.25">
      <c r="A5" s="31" t="s">
        <v>13</v>
      </c>
      <c r="B5" s="46">
        <f>SUMIF('2015-2024 TRI_Nonzero'!$F:$F, B$2,'2015-2024 TRI_Nonzero'!$AB:$AB)</f>
        <v>15362.5605</v>
      </c>
      <c r="C5" s="46">
        <f>SUMIF('2015-2024 TRI_Nonzero'!$F:$F, C$2,'2015-2024 TRI_Nonzero'!$AB:$AB)</f>
        <v>0</v>
      </c>
      <c r="D5" s="46">
        <f>SUMIF('2015-2024 TRI_Nonzero'!$F:$F, D$2,'2015-2024 TRI_Nonzero'!$AB:$AB)</f>
        <v>0</v>
      </c>
      <c r="E5" s="46">
        <f>SUMIF('2015-2024 TRI_Nonzero'!$F:$F, E$2,'2015-2024 TRI_Nonzero'!$AB:$AB)</f>
        <v>0</v>
      </c>
      <c r="F5" s="46">
        <f>SUMIF('2015-2024 TRI_Nonzero'!$F:$F, F$2,'2015-2024 TRI_Nonzero'!$AB:$AB)</f>
        <v>0</v>
      </c>
      <c r="G5" s="46">
        <f>SUMIF('2015-2024 TRI_Nonzero'!$F:$F, G$2,'2015-2024 TRI_Nonzero'!$AB:$AB)</f>
        <v>0</v>
      </c>
      <c r="H5" s="46">
        <f>SUMIF('2015-2024 TRI_Nonzero'!$F:$F, H$2,'2015-2024 TRI_Nonzero'!$AB:$AB)</f>
        <v>0</v>
      </c>
      <c r="I5" s="46">
        <f>SUMIF('2015-2024 TRI_Nonzero'!$F:$F, I$2,'2015-2024 TRI_Nonzero'!$AB:$AB)</f>
        <v>0</v>
      </c>
      <c r="J5" s="46">
        <f>SUMIF('2015-2024 TRI_Nonzero'!$F:$F, J$2,'2015-2024 TRI_Nonzero'!$AB:$AB)</f>
        <v>0</v>
      </c>
      <c r="K5" s="46">
        <f>SUMIF('2015-2024 TRI_Nonzero'!$F:$F, K$2,'2015-2024 TRI_Nonzero'!$AB:$AB)</f>
        <v>2</v>
      </c>
      <c r="L5" s="47"/>
      <c r="M5" s="46">
        <f t="shared" si="0"/>
        <v>6968.3402264633851</v>
      </c>
      <c r="N5" s="46">
        <f t="shared" si="0"/>
        <v>0</v>
      </c>
      <c r="O5" s="46">
        <f t="shared" si="0"/>
        <v>0</v>
      </c>
      <c r="P5" s="46">
        <f t="shared" si="0"/>
        <v>0</v>
      </c>
      <c r="Q5" s="46">
        <f t="shared" si="2"/>
        <v>0</v>
      </c>
      <c r="R5" s="46">
        <f t="shared" si="3"/>
        <v>0</v>
      </c>
      <c r="S5" s="46">
        <f t="shared" si="4"/>
        <v>0</v>
      </c>
      <c r="T5" s="46">
        <f t="shared" si="5"/>
        <v>0</v>
      </c>
      <c r="U5" s="46">
        <f t="shared" si="6"/>
        <v>0</v>
      </c>
      <c r="V5" s="46">
        <f t="shared" si="7"/>
        <v>0.90718474000000004</v>
      </c>
    </row>
    <row r="6" spans="1:22" x14ac:dyDescent="0.25">
      <c r="A6" s="31" t="s">
        <v>14</v>
      </c>
      <c r="B6" s="46">
        <f>SUMIF('2015-2024 TRI_Nonzero'!$F:$F, B$2,'2015-2024 TRI_Nonzero'!$AC:$AC)</f>
        <v>3</v>
      </c>
      <c r="C6" s="46">
        <f>SUMIF('2015-2024 TRI_Nonzero'!$F:$F, C$2,'2015-2024 TRI_Nonzero'!$AC:$AC)</f>
        <v>0</v>
      </c>
      <c r="D6" s="46">
        <f>SUMIF('2015-2024 TRI_Nonzero'!$F:$F, D$2,'2015-2024 TRI_Nonzero'!$AC:$AC)</f>
        <v>2</v>
      </c>
      <c r="E6" s="46">
        <f>SUMIF('2015-2024 TRI_Nonzero'!$F:$F, E$2,'2015-2024 TRI_Nonzero'!$AC:$AC)</f>
        <v>3</v>
      </c>
      <c r="F6" s="46">
        <f>SUMIF('2015-2024 TRI_Nonzero'!$F:$F, F$2,'2015-2024 TRI_Nonzero'!$AC:$AC)</f>
        <v>0</v>
      </c>
      <c r="G6" s="46">
        <f>SUMIF('2015-2024 TRI_Nonzero'!$F:$F, G$2,'2015-2024 TRI_Nonzero'!$AC:$AC)</f>
        <v>0</v>
      </c>
      <c r="H6" s="46">
        <f>SUMIF('2015-2024 TRI_Nonzero'!$F:$F, H$2,'2015-2024 TRI_Nonzero'!$AC:$AC)</f>
        <v>1</v>
      </c>
      <c r="I6" s="46">
        <f>SUMIF('2015-2024 TRI_Nonzero'!$F:$F, I$2,'2015-2024 TRI_Nonzero'!$AC:$AC)</f>
        <v>0</v>
      </c>
      <c r="J6" s="46">
        <f>SUMIF('2015-2024 TRI_Nonzero'!$F:$F, J$2,'2015-2024 TRI_Nonzero'!$AC:$AC)</f>
        <v>69</v>
      </c>
      <c r="K6" s="46">
        <f>SUMIF('2015-2024 TRI_Nonzero'!$F:$F, K$2,'2015-2024 TRI_Nonzero'!$AC:$AC)</f>
        <v>8</v>
      </c>
      <c r="L6" s="47"/>
      <c r="M6" s="46">
        <f t="shared" si="0"/>
        <v>1.3607771099999999</v>
      </c>
      <c r="N6" s="46">
        <f t="shared" si="0"/>
        <v>0</v>
      </c>
      <c r="O6" s="46">
        <f t="shared" si="0"/>
        <v>0.90718474000000004</v>
      </c>
      <c r="P6" s="46">
        <f t="shared" si="0"/>
        <v>1.3607771099999999</v>
      </c>
      <c r="Q6" s="46">
        <f t="shared" si="2"/>
        <v>0</v>
      </c>
      <c r="R6" s="46">
        <f t="shared" si="3"/>
        <v>0</v>
      </c>
      <c r="S6" s="46">
        <f t="shared" si="4"/>
        <v>0.45359237000000002</v>
      </c>
      <c r="T6" s="46">
        <f t="shared" si="5"/>
        <v>0</v>
      </c>
      <c r="U6" s="46">
        <f t="shared" si="6"/>
        <v>31.29787353</v>
      </c>
      <c r="V6" s="46">
        <f t="shared" si="7"/>
        <v>3.6287389600000002</v>
      </c>
    </row>
    <row r="7" spans="1:22" x14ac:dyDescent="0.25">
      <c r="A7" s="31" t="s">
        <v>15</v>
      </c>
      <c r="B7" s="46">
        <f>SUMIF('2015-2024 TRI_Nonzero'!$F:$F, B$2,'2015-2024 TRI_Nonzero'!$AD:$AD)</f>
        <v>0</v>
      </c>
      <c r="C7" s="46">
        <f>SUMIF('2015-2024 TRI_Nonzero'!$F:$F, C$2,'2015-2024 TRI_Nonzero'!$AD:$AD)</f>
        <v>0</v>
      </c>
      <c r="D7" s="46">
        <f>SUMIF('2015-2024 TRI_Nonzero'!$F:$F, D$2,'2015-2024 TRI_Nonzero'!$AD:$AD)</f>
        <v>0</v>
      </c>
      <c r="E7" s="46">
        <f>SUMIF('2015-2024 TRI_Nonzero'!$F:$F, E$2,'2015-2024 TRI_Nonzero'!$AD:$AD)</f>
        <v>0</v>
      </c>
      <c r="F7" s="46">
        <f>SUMIF('2015-2024 TRI_Nonzero'!$F:$F, F$2,'2015-2024 TRI_Nonzero'!$AD:$AD)</f>
        <v>0</v>
      </c>
      <c r="G7" s="46">
        <f>SUMIF('2015-2024 TRI_Nonzero'!$F:$F, G$2,'2015-2024 TRI_Nonzero'!$AD:$AD)</f>
        <v>0</v>
      </c>
      <c r="H7" s="46">
        <f>SUMIF('2015-2024 TRI_Nonzero'!$F:$F, H$2,'2015-2024 TRI_Nonzero'!$AD:$AD)</f>
        <v>0</v>
      </c>
      <c r="I7" s="46">
        <f>SUMIF('2015-2024 TRI_Nonzero'!$F:$F, I$2,'2015-2024 TRI_Nonzero'!$AD:$AD)</f>
        <v>0</v>
      </c>
      <c r="J7" s="46">
        <f>SUMIF('2015-2024 TRI_Nonzero'!$F:$F, J$2,'2015-2024 TRI_Nonzero'!$AD:$AD)</f>
        <v>0</v>
      </c>
      <c r="K7" s="46">
        <f>SUMIF('2015-2024 TRI_Nonzero'!$F:$F, K$2,'2015-2024 TRI_Nonzero'!$AD:$AD)</f>
        <v>0</v>
      </c>
      <c r="L7" s="47"/>
      <c r="M7" s="46">
        <f t="shared" si="0"/>
        <v>0</v>
      </c>
      <c r="N7" s="46">
        <f t="shared" si="0"/>
        <v>0</v>
      </c>
      <c r="O7" s="46">
        <f t="shared" si="0"/>
        <v>0</v>
      </c>
      <c r="P7" s="46">
        <f t="shared" si="0"/>
        <v>0</v>
      </c>
      <c r="Q7" s="46">
        <f t="shared" si="2"/>
        <v>0</v>
      </c>
      <c r="R7" s="46">
        <f t="shared" si="3"/>
        <v>0</v>
      </c>
      <c r="S7" s="46">
        <f t="shared" si="4"/>
        <v>0</v>
      </c>
      <c r="T7" s="46">
        <f t="shared" si="5"/>
        <v>0</v>
      </c>
      <c r="U7" s="46">
        <f t="shared" si="6"/>
        <v>0</v>
      </c>
      <c r="V7" s="46">
        <f t="shared" si="7"/>
        <v>0</v>
      </c>
    </row>
    <row r="8" spans="1:22" x14ac:dyDescent="0.25">
      <c r="A8" s="31" t="s">
        <v>16</v>
      </c>
      <c r="B8" s="46">
        <f>SUMIF('2015-2024 TRI_Nonzero'!$F:$F, B$2,'2015-2024 TRI_Nonzero'!$AE:$AE)</f>
        <v>0</v>
      </c>
      <c r="C8" s="46">
        <f>SUMIF('2015-2024 TRI_Nonzero'!$F:$F, C$2,'2015-2024 TRI_Nonzero'!$AE:$AE)</f>
        <v>0</v>
      </c>
      <c r="D8" s="46">
        <f>SUMIF('2015-2024 TRI_Nonzero'!$F:$F, D$2,'2015-2024 TRI_Nonzero'!$AE:$AE)</f>
        <v>0</v>
      </c>
      <c r="E8" s="46">
        <f>SUMIF('2015-2024 TRI_Nonzero'!$F:$F, E$2,'2015-2024 TRI_Nonzero'!$AE:$AE)</f>
        <v>0</v>
      </c>
      <c r="F8" s="46">
        <f>SUMIF('2015-2024 TRI_Nonzero'!$F:$F, F$2,'2015-2024 TRI_Nonzero'!$AE:$AE)</f>
        <v>0</v>
      </c>
      <c r="G8" s="46">
        <f>SUMIF('2015-2024 TRI_Nonzero'!$F:$F, G$2,'2015-2024 TRI_Nonzero'!$AE:$AE)</f>
        <v>0</v>
      </c>
      <c r="H8" s="46">
        <f>SUMIF('2015-2024 TRI_Nonzero'!$F:$F, H$2,'2015-2024 TRI_Nonzero'!$AE:$AE)</f>
        <v>0</v>
      </c>
      <c r="I8" s="46">
        <f>SUMIF('2015-2024 TRI_Nonzero'!$F:$F, I$2,'2015-2024 TRI_Nonzero'!$AE:$AE)</f>
        <v>0</v>
      </c>
      <c r="J8" s="46">
        <f>SUMIF('2015-2024 TRI_Nonzero'!$F:$F, J$2,'2015-2024 TRI_Nonzero'!$AE:$AE)</f>
        <v>0</v>
      </c>
      <c r="K8" s="46">
        <f>SUMIF('2015-2024 TRI_Nonzero'!$F:$F, K$2,'2015-2024 TRI_Nonzero'!$AE:$AE)</f>
        <v>0</v>
      </c>
      <c r="L8" s="47"/>
      <c r="M8" s="46">
        <f t="shared" si="0"/>
        <v>0</v>
      </c>
      <c r="N8" s="46">
        <f t="shared" si="0"/>
        <v>0</v>
      </c>
      <c r="O8" s="46">
        <f t="shared" si="0"/>
        <v>0</v>
      </c>
      <c r="P8" s="46">
        <f t="shared" si="0"/>
        <v>0</v>
      </c>
      <c r="Q8" s="46">
        <f t="shared" si="2"/>
        <v>0</v>
      </c>
      <c r="R8" s="46">
        <f t="shared" si="3"/>
        <v>0</v>
      </c>
      <c r="S8" s="46">
        <f t="shared" si="4"/>
        <v>0</v>
      </c>
      <c r="T8" s="46">
        <f t="shared" si="5"/>
        <v>0</v>
      </c>
      <c r="U8" s="46">
        <f t="shared" si="6"/>
        <v>0</v>
      </c>
      <c r="V8" s="46">
        <f t="shared" si="7"/>
        <v>0</v>
      </c>
    </row>
    <row r="9" spans="1:22" x14ac:dyDescent="0.25">
      <c r="A9" s="31" t="s">
        <v>17</v>
      </c>
      <c r="B9" s="46">
        <f>SUMIF('2015-2024 TRI_Nonzero'!$F:$F, B$2,'2015-2024 TRI_Nonzero'!$AF:$AF)</f>
        <v>0</v>
      </c>
      <c r="C9" s="46">
        <f>SUMIF('2015-2024 TRI_Nonzero'!$F:$F, C$2,'2015-2024 TRI_Nonzero'!$AF:$AF)</f>
        <v>0</v>
      </c>
      <c r="D9" s="46">
        <f>SUMIF('2015-2024 TRI_Nonzero'!$F:$F, D$2,'2015-2024 TRI_Nonzero'!$AF:$AF)</f>
        <v>0</v>
      </c>
      <c r="E9" s="46">
        <f>SUMIF('2015-2024 TRI_Nonzero'!$F:$F, E$2,'2015-2024 TRI_Nonzero'!$AF:$AF)</f>
        <v>0</v>
      </c>
      <c r="F9" s="46">
        <f>SUMIF('2015-2024 TRI_Nonzero'!$F:$F, F$2,'2015-2024 TRI_Nonzero'!$AF:$AF)</f>
        <v>0</v>
      </c>
      <c r="G9" s="46">
        <f>SUMIF('2015-2024 TRI_Nonzero'!$F:$F, G$2,'2015-2024 TRI_Nonzero'!$AF:$AF)</f>
        <v>0</v>
      </c>
      <c r="H9" s="46">
        <f>SUMIF('2015-2024 TRI_Nonzero'!$F:$F, H$2,'2015-2024 TRI_Nonzero'!$AF:$AF)</f>
        <v>0</v>
      </c>
      <c r="I9" s="46">
        <f>SUMIF('2015-2024 TRI_Nonzero'!$F:$F, I$2,'2015-2024 TRI_Nonzero'!$AF:$AF)</f>
        <v>0</v>
      </c>
      <c r="J9" s="46">
        <f>SUMIF('2015-2024 TRI_Nonzero'!$F:$F, J$2,'2015-2024 TRI_Nonzero'!$AF:$AF)</f>
        <v>0</v>
      </c>
      <c r="K9" s="46">
        <f>SUMIF('2015-2024 TRI_Nonzero'!$F:$F, K$2,'2015-2024 TRI_Nonzero'!$AF:$AF)</f>
        <v>0</v>
      </c>
      <c r="L9" s="47"/>
      <c r="M9" s="46">
        <f t="shared" si="0"/>
        <v>0</v>
      </c>
      <c r="N9" s="46">
        <f t="shared" si="0"/>
        <v>0</v>
      </c>
      <c r="O9" s="46">
        <f t="shared" si="0"/>
        <v>0</v>
      </c>
      <c r="P9" s="46">
        <f t="shared" si="0"/>
        <v>0</v>
      </c>
      <c r="Q9" s="46">
        <f t="shared" si="2"/>
        <v>0</v>
      </c>
      <c r="R9" s="46">
        <f t="shared" si="3"/>
        <v>0</v>
      </c>
      <c r="S9" s="46">
        <f t="shared" si="4"/>
        <v>0</v>
      </c>
      <c r="T9" s="46">
        <f t="shared" si="5"/>
        <v>0</v>
      </c>
      <c r="U9" s="46">
        <f t="shared" si="6"/>
        <v>0</v>
      </c>
      <c r="V9" s="46">
        <f t="shared" si="7"/>
        <v>0</v>
      </c>
    </row>
    <row r="10" spans="1:22" x14ac:dyDescent="0.25">
      <c r="A10" s="31" t="s">
        <v>18</v>
      </c>
      <c r="B10" s="46">
        <f>SUMIF('2015-2024 TRI_Nonzero'!$F:$F, B$2,'2015-2024 TRI_Nonzero'!$AG:$AG)</f>
        <v>16.7</v>
      </c>
      <c r="C10" s="46">
        <f>SUMIF('2015-2024 TRI_Nonzero'!$F:$F, C$2,'2015-2024 TRI_Nonzero'!$AG:$AG)</f>
        <v>36.730000000000004</v>
      </c>
      <c r="D10" s="46">
        <f>SUMIF('2015-2024 TRI_Nonzero'!$F:$F, D$2,'2015-2024 TRI_Nonzero'!$AG:$AG)</f>
        <v>31.7</v>
      </c>
      <c r="E10" s="46">
        <f>SUMIF('2015-2024 TRI_Nonzero'!$F:$F, E$2,'2015-2024 TRI_Nonzero'!$AG:$AG)</f>
        <v>66.2</v>
      </c>
      <c r="F10" s="46">
        <f>SUMIF('2015-2024 TRI_Nonzero'!$F:$F, F$2,'2015-2024 TRI_Nonzero'!$AG:$AG)</f>
        <v>2.06</v>
      </c>
      <c r="G10" s="46">
        <f>SUMIF('2015-2024 TRI_Nonzero'!$F:$F, G$2,'2015-2024 TRI_Nonzero'!$AG:$AG)</f>
        <v>0.41</v>
      </c>
      <c r="H10" s="46">
        <f>SUMIF('2015-2024 TRI_Nonzero'!$F:$F, H$2,'2015-2024 TRI_Nonzero'!$AG:$AG)</f>
        <v>27.25</v>
      </c>
      <c r="I10" s="46">
        <f>SUMIF('2015-2024 TRI_Nonzero'!$F:$F, I$2,'2015-2024 TRI_Nonzero'!$AG:$AG)</f>
        <v>48.160000000000004</v>
      </c>
      <c r="J10" s="46">
        <f>SUMIF('2015-2024 TRI_Nonzero'!$F:$F, J$2,'2015-2024 TRI_Nonzero'!$AG:$AG)</f>
        <v>17.63</v>
      </c>
      <c r="K10" s="46">
        <f>SUMIF('2015-2024 TRI_Nonzero'!$F:$F, K$2,'2015-2024 TRI_Nonzero'!$AG:$AG)</f>
        <v>103.59</v>
      </c>
      <c r="L10" s="47"/>
      <c r="M10" s="46">
        <f t="shared" si="0"/>
        <v>7.5749925789999999</v>
      </c>
      <c r="N10" s="46">
        <f t="shared" si="0"/>
        <v>16.660447750100005</v>
      </c>
      <c r="O10" s="46">
        <f t="shared" si="0"/>
        <v>14.378878129</v>
      </c>
      <c r="P10" s="46">
        <f t="shared" si="0"/>
        <v>30.027814894000002</v>
      </c>
      <c r="Q10" s="46">
        <f t="shared" si="2"/>
        <v>0.93440028220000015</v>
      </c>
      <c r="R10" s="46">
        <f t="shared" si="3"/>
        <v>0.18597287169999999</v>
      </c>
      <c r="S10" s="46">
        <f t="shared" si="4"/>
        <v>12.360392082500001</v>
      </c>
      <c r="T10" s="46">
        <f t="shared" si="5"/>
        <v>21.845008539200002</v>
      </c>
      <c r="U10" s="46">
        <f t="shared" si="6"/>
        <v>7.9968334831000005</v>
      </c>
      <c r="V10" s="46">
        <f t="shared" si="7"/>
        <v>46.987633608300008</v>
      </c>
    </row>
    <row r="11" spans="1:22" x14ac:dyDescent="0.25">
      <c r="A11" s="31" t="s">
        <v>19</v>
      </c>
      <c r="B11" s="46">
        <f>SUMIF('2015-2024 TRI_Nonzero'!$F:$F, B$2,'2015-2024 TRI_Nonzero'!$AH:$AH)</f>
        <v>0</v>
      </c>
      <c r="C11" s="46">
        <f>SUMIF('2015-2024 TRI_Nonzero'!$F:$F, C$2,'2015-2024 TRI_Nonzero'!$AH:$AH)</f>
        <v>0</v>
      </c>
      <c r="D11" s="46">
        <f>SUMIF('2015-2024 TRI_Nonzero'!$F:$F, D$2,'2015-2024 TRI_Nonzero'!$AH:$AH)</f>
        <v>0</v>
      </c>
      <c r="E11" s="46">
        <f>SUMIF('2015-2024 TRI_Nonzero'!$F:$F, E$2,'2015-2024 TRI_Nonzero'!$AH:$AH)</f>
        <v>0</v>
      </c>
      <c r="F11" s="46">
        <f>SUMIF('2015-2024 TRI_Nonzero'!$F:$F, F$2,'2015-2024 TRI_Nonzero'!$AH:$AH)</f>
        <v>0</v>
      </c>
      <c r="G11" s="46">
        <f>SUMIF('2015-2024 TRI_Nonzero'!$F:$F, G$2,'2015-2024 TRI_Nonzero'!$AH:$AH)</f>
        <v>0</v>
      </c>
      <c r="H11" s="46">
        <f>SUMIF('2015-2024 TRI_Nonzero'!$F:$F, H$2,'2015-2024 TRI_Nonzero'!$AH:$AH)</f>
        <v>0</v>
      </c>
      <c r="I11" s="46">
        <f>SUMIF('2015-2024 TRI_Nonzero'!$F:$F, I$2,'2015-2024 TRI_Nonzero'!$AH:$AH)</f>
        <v>0</v>
      </c>
      <c r="J11" s="46">
        <f>SUMIF('2015-2024 TRI_Nonzero'!$F:$F, J$2,'2015-2024 TRI_Nonzero'!$AH:$AH)</f>
        <v>0</v>
      </c>
      <c r="K11" s="46">
        <f>SUMIF('2015-2024 TRI_Nonzero'!$F:$F, K$2,'2015-2024 TRI_Nonzero'!$AH:$AH)</f>
        <v>0</v>
      </c>
      <c r="L11" s="47"/>
      <c r="M11" s="46">
        <f t="shared" si="0"/>
        <v>0</v>
      </c>
      <c r="N11" s="46">
        <f t="shared" si="0"/>
        <v>0</v>
      </c>
      <c r="O11" s="46">
        <f t="shared" si="0"/>
        <v>0</v>
      </c>
      <c r="P11" s="46">
        <f t="shared" si="0"/>
        <v>0</v>
      </c>
      <c r="Q11" s="46">
        <f t="shared" si="2"/>
        <v>0</v>
      </c>
      <c r="R11" s="46">
        <f t="shared" si="3"/>
        <v>0</v>
      </c>
      <c r="S11" s="46">
        <f t="shared" si="4"/>
        <v>0</v>
      </c>
      <c r="T11" s="46">
        <f t="shared" si="5"/>
        <v>0</v>
      </c>
      <c r="U11" s="46">
        <f t="shared" si="6"/>
        <v>0</v>
      </c>
      <c r="V11" s="46">
        <f t="shared" si="7"/>
        <v>0</v>
      </c>
    </row>
    <row r="12" spans="1:22" x14ac:dyDescent="0.25">
      <c r="A12" s="31" t="s">
        <v>20</v>
      </c>
      <c r="B12" s="46">
        <f>SUMIF('2015-2024 TRI_Nonzero'!$F:$F, B$2,'2015-2024 TRI_Nonzero'!$AI:$AI)</f>
        <v>5905.0050000000001</v>
      </c>
      <c r="C12" s="46">
        <f>SUMIF('2015-2024 TRI_Nonzero'!$F:$F, C$2,'2015-2024 TRI_Nonzero'!$AI:$AI)</f>
        <v>11351.056999999999</v>
      </c>
      <c r="D12" s="46">
        <f>SUMIF('2015-2024 TRI_Nonzero'!$F:$F, D$2,'2015-2024 TRI_Nonzero'!$AI:$AI)</f>
        <v>35266.108</v>
      </c>
      <c r="E12" s="46">
        <f>SUMIF('2015-2024 TRI_Nonzero'!$F:$F, E$2,'2015-2024 TRI_Nonzero'!$AI:$AI)</f>
        <v>18694.017</v>
      </c>
      <c r="F12" s="46">
        <f>SUMIF('2015-2024 TRI_Nonzero'!$F:$F, F$2,'2015-2024 TRI_Nonzero'!$AI:$AI)</f>
        <v>0</v>
      </c>
      <c r="G12" s="46">
        <f>SUMIF('2015-2024 TRI_Nonzero'!$F:$F, G$2,'2015-2024 TRI_Nonzero'!$AI:$AI)</f>
        <v>0</v>
      </c>
      <c r="H12" s="46">
        <f>SUMIF('2015-2024 TRI_Nonzero'!$F:$F, H$2,'2015-2024 TRI_Nonzero'!$AI:$AI)</f>
        <v>0.11</v>
      </c>
      <c r="I12" s="46">
        <f>SUMIF('2015-2024 TRI_Nonzero'!$F:$F, I$2,'2015-2024 TRI_Nonzero'!$AI:$AI)</f>
        <v>0.23</v>
      </c>
      <c r="J12" s="46">
        <f>SUMIF('2015-2024 TRI_Nonzero'!$F:$F, J$2,'2015-2024 TRI_Nonzero'!$AI:$AI)</f>
        <v>19.5</v>
      </c>
      <c r="K12" s="46">
        <f>SUMIF('2015-2024 TRI_Nonzero'!$F:$F, K$2,'2015-2024 TRI_Nonzero'!$AI:$AI)</f>
        <v>0</v>
      </c>
      <c r="L12" s="47"/>
      <c r="M12" s="46">
        <f t="shared" si="0"/>
        <v>2678.4652128118501</v>
      </c>
      <c r="N12" s="46">
        <f t="shared" si="0"/>
        <v>5148.7528466350896</v>
      </c>
      <c r="O12" s="46">
        <f t="shared" si="0"/>
        <v>15996.43750839596</v>
      </c>
      <c r="P12" s="46">
        <f t="shared" si="0"/>
        <v>8479.4634758502889</v>
      </c>
      <c r="Q12" s="46">
        <f t="shared" si="2"/>
        <v>0</v>
      </c>
      <c r="R12" s="46">
        <f t="shared" si="3"/>
        <v>0</v>
      </c>
      <c r="S12" s="46">
        <f t="shared" si="4"/>
        <v>4.9895160700000003E-2</v>
      </c>
      <c r="T12" s="46">
        <f t="shared" si="5"/>
        <v>0.10432624510000001</v>
      </c>
      <c r="U12" s="46">
        <f t="shared" si="6"/>
        <v>8.8450512149999998</v>
      </c>
      <c r="V12" s="46">
        <f t="shared" si="7"/>
        <v>0</v>
      </c>
    </row>
    <row r="13" spans="1:22" x14ac:dyDescent="0.25">
      <c r="A13" s="31" t="s">
        <v>21</v>
      </c>
      <c r="B13" s="46">
        <f>SUMIF('2015-2024 TRI_Nonzero'!$F:$F, B$2,'2015-2024 TRI_Nonzero'!$AJ:$AJ)</f>
        <v>0</v>
      </c>
      <c r="C13" s="46">
        <f>SUMIF('2015-2024 TRI_Nonzero'!$F:$F, C$2,'2015-2024 TRI_Nonzero'!$AJ:$AJ)</f>
        <v>0</v>
      </c>
      <c r="D13" s="46">
        <f>SUMIF('2015-2024 TRI_Nonzero'!$F:$F, D$2,'2015-2024 TRI_Nonzero'!$AJ:$AJ)</f>
        <v>0</v>
      </c>
      <c r="E13" s="46">
        <f>SUMIF('2015-2024 TRI_Nonzero'!$F:$F, E$2,'2015-2024 TRI_Nonzero'!$AJ:$AJ)</f>
        <v>0</v>
      </c>
      <c r="F13" s="46">
        <f>SUMIF('2015-2024 TRI_Nonzero'!$F:$F, F$2,'2015-2024 TRI_Nonzero'!$AJ:$AJ)</f>
        <v>0</v>
      </c>
      <c r="G13" s="46">
        <f>SUMIF('2015-2024 TRI_Nonzero'!$F:$F, G$2,'2015-2024 TRI_Nonzero'!$AJ:$AJ)</f>
        <v>0</v>
      </c>
      <c r="H13" s="46">
        <f>SUMIF('2015-2024 TRI_Nonzero'!$F:$F, H$2,'2015-2024 TRI_Nonzero'!$AJ:$AJ)</f>
        <v>0</v>
      </c>
      <c r="I13" s="46">
        <f>SUMIF('2015-2024 TRI_Nonzero'!$F:$F, I$2,'2015-2024 TRI_Nonzero'!$AJ:$AJ)</f>
        <v>0</v>
      </c>
      <c r="J13" s="46">
        <f>SUMIF('2015-2024 TRI_Nonzero'!$F:$F, J$2,'2015-2024 TRI_Nonzero'!$AJ:$AJ)</f>
        <v>0</v>
      </c>
      <c r="K13" s="46">
        <f>SUMIF('2015-2024 TRI_Nonzero'!$F:$F, K$2,'2015-2024 TRI_Nonzero'!$AJ:$AJ)</f>
        <v>0</v>
      </c>
      <c r="L13" s="47"/>
      <c r="M13" s="46">
        <f t="shared" si="0"/>
        <v>0</v>
      </c>
      <c r="N13" s="46">
        <f t="shared" si="0"/>
        <v>0</v>
      </c>
      <c r="O13" s="46">
        <f t="shared" si="0"/>
        <v>0</v>
      </c>
      <c r="P13" s="46">
        <f t="shared" si="0"/>
        <v>0</v>
      </c>
      <c r="Q13" s="46">
        <f t="shared" si="2"/>
        <v>0</v>
      </c>
      <c r="R13" s="46">
        <f t="shared" si="3"/>
        <v>0</v>
      </c>
      <c r="S13" s="46">
        <f t="shared" si="4"/>
        <v>0</v>
      </c>
      <c r="T13" s="46">
        <f t="shared" si="5"/>
        <v>0</v>
      </c>
      <c r="U13" s="46">
        <f t="shared" si="6"/>
        <v>0</v>
      </c>
      <c r="V13" s="46">
        <f t="shared" si="7"/>
        <v>0</v>
      </c>
    </row>
    <row r="14" spans="1:22" x14ac:dyDescent="0.25">
      <c r="A14" s="31" t="s">
        <v>22</v>
      </c>
      <c r="B14" s="46">
        <f>SUMIF('2015-2024 TRI_Nonzero'!$F:$F, B$2,'2015-2024 TRI_Nonzero'!$AK:$AK)</f>
        <v>0</v>
      </c>
      <c r="C14" s="46">
        <f>SUMIF('2015-2024 TRI_Nonzero'!$F:$F, C$2,'2015-2024 TRI_Nonzero'!$AK:$AK)</f>
        <v>0</v>
      </c>
      <c r="D14" s="46">
        <f>SUMIF('2015-2024 TRI_Nonzero'!$F:$F, D$2,'2015-2024 TRI_Nonzero'!$AK:$AK)</f>
        <v>0</v>
      </c>
      <c r="E14" s="46">
        <f>SUMIF('2015-2024 TRI_Nonzero'!$F:$F, E$2,'2015-2024 TRI_Nonzero'!$AK:$AK)</f>
        <v>0</v>
      </c>
      <c r="F14" s="46">
        <f>SUMIF('2015-2024 TRI_Nonzero'!$F:$F, F$2,'2015-2024 TRI_Nonzero'!$AK:$AK)</f>
        <v>0</v>
      </c>
      <c r="G14" s="46">
        <f>SUMIF('2015-2024 TRI_Nonzero'!$F:$F, G$2,'2015-2024 TRI_Nonzero'!$AK:$AK)</f>
        <v>0</v>
      </c>
      <c r="H14" s="46">
        <f>SUMIF('2015-2024 TRI_Nonzero'!$F:$F, H$2,'2015-2024 TRI_Nonzero'!$AK:$AK)</f>
        <v>0</v>
      </c>
      <c r="I14" s="46">
        <f>SUMIF('2015-2024 TRI_Nonzero'!$F:$F, I$2,'2015-2024 TRI_Nonzero'!$AK:$AK)</f>
        <v>0</v>
      </c>
      <c r="J14" s="46">
        <f>SUMIF('2015-2024 TRI_Nonzero'!$F:$F, J$2,'2015-2024 TRI_Nonzero'!$AK:$AK)</f>
        <v>0</v>
      </c>
      <c r="K14" s="46">
        <f>SUMIF('2015-2024 TRI_Nonzero'!$F:$F, K$2,'2015-2024 TRI_Nonzero'!$AK:$AK)</f>
        <v>0</v>
      </c>
      <c r="L14" s="47"/>
      <c r="M14" s="46">
        <f t="shared" si="0"/>
        <v>0</v>
      </c>
      <c r="N14" s="46">
        <f t="shared" si="0"/>
        <v>0</v>
      </c>
      <c r="O14" s="46">
        <f t="shared" si="0"/>
        <v>0</v>
      </c>
      <c r="P14" s="46">
        <f t="shared" si="0"/>
        <v>0</v>
      </c>
      <c r="Q14" s="46">
        <f t="shared" si="2"/>
        <v>0</v>
      </c>
      <c r="R14" s="46">
        <f t="shared" si="3"/>
        <v>0</v>
      </c>
      <c r="S14" s="46">
        <f t="shared" si="4"/>
        <v>0</v>
      </c>
      <c r="T14" s="46">
        <f t="shared" si="5"/>
        <v>0</v>
      </c>
      <c r="U14" s="46">
        <f t="shared" si="6"/>
        <v>0</v>
      </c>
      <c r="V14" s="46">
        <f t="shared" si="7"/>
        <v>0</v>
      </c>
    </row>
    <row r="15" spans="1:22" x14ac:dyDescent="0.25">
      <c r="A15" s="31" t="s">
        <v>23</v>
      </c>
      <c r="B15" s="46">
        <f>SUMIF('2015-2024 TRI_Nonzero'!$F:$F, B$2,'2015-2024 TRI_Nonzero'!$AL:$AL)</f>
        <v>0</v>
      </c>
      <c r="C15" s="46">
        <f>SUMIF('2015-2024 TRI_Nonzero'!$F:$F, C$2,'2015-2024 TRI_Nonzero'!$AL:$AL)</f>
        <v>0</v>
      </c>
      <c r="D15" s="46">
        <f>SUMIF('2015-2024 TRI_Nonzero'!$F:$F, D$2,'2015-2024 TRI_Nonzero'!$AL:$AL)</f>
        <v>0</v>
      </c>
      <c r="E15" s="46">
        <f>SUMIF('2015-2024 TRI_Nonzero'!$F:$F, E$2,'2015-2024 TRI_Nonzero'!$AL:$AL)</f>
        <v>0</v>
      </c>
      <c r="F15" s="46">
        <f>SUMIF('2015-2024 TRI_Nonzero'!$F:$F, F$2,'2015-2024 TRI_Nonzero'!$AL:$AL)</f>
        <v>0</v>
      </c>
      <c r="G15" s="46">
        <f>SUMIF('2015-2024 TRI_Nonzero'!$F:$F, G$2,'2015-2024 TRI_Nonzero'!$AL:$AL)</f>
        <v>0</v>
      </c>
      <c r="H15" s="46">
        <f>SUMIF('2015-2024 TRI_Nonzero'!$F:$F, H$2,'2015-2024 TRI_Nonzero'!$AL:$AL)</f>
        <v>0</v>
      </c>
      <c r="I15" s="46">
        <f>SUMIF('2015-2024 TRI_Nonzero'!$F:$F, I$2,'2015-2024 TRI_Nonzero'!$AL:$AL)</f>
        <v>0</v>
      </c>
      <c r="J15" s="46">
        <f>SUMIF('2015-2024 TRI_Nonzero'!$F:$F, J$2,'2015-2024 TRI_Nonzero'!$AL:$AL)</f>
        <v>0</v>
      </c>
      <c r="K15" s="46">
        <f>SUMIF('2015-2024 TRI_Nonzero'!$F:$F, K$2,'2015-2024 TRI_Nonzero'!$AL:$AL)</f>
        <v>0</v>
      </c>
      <c r="L15" s="47"/>
      <c r="M15" s="46">
        <f t="shared" si="0"/>
        <v>0</v>
      </c>
      <c r="N15" s="46">
        <f t="shared" si="0"/>
        <v>0</v>
      </c>
      <c r="O15" s="46">
        <f t="shared" si="0"/>
        <v>0</v>
      </c>
      <c r="P15" s="46">
        <f t="shared" si="0"/>
        <v>0</v>
      </c>
      <c r="Q15" s="46">
        <f t="shared" si="2"/>
        <v>0</v>
      </c>
      <c r="R15" s="46">
        <f t="shared" si="3"/>
        <v>0</v>
      </c>
      <c r="S15" s="46">
        <f t="shared" si="4"/>
        <v>0</v>
      </c>
      <c r="T15" s="46">
        <f t="shared" si="5"/>
        <v>0</v>
      </c>
      <c r="U15" s="46">
        <f t="shared" si="6"/>
        <v>0</v>
      </c>
      <c r="V15" s="46">
        <f t="shared" si="7"/>
        <v>0</v>
      </c>
    </row>
    <row r="16" spans="1:22" x14ac:dyDescent="0.25">
      <c r="A16" s="31" t="s">
        <v>24</v>
      </c>
      <c r="B16" s="46">
        <f>SUMIF('2015-2024 TRI_Nonzero'!$F:$F, B$2,'2015-2024 TRI_Nonzero'!$AM:$AM)</f>
        <v>59.289999999999992</v>
      </c>
      <c r="C16" s="46">
        <f>SUMIF('2015-2024 TRI_Nonzero'!$F:$F, C$2,'2015-2024 TRI_Nonzero'!$AM:$AM)</f>
        <v>55165.73</v>
      </c>
      <c r="D16" s="46">
        <f>SUMIF('2015-2024 TRI_Nonzero'!$F:$F, D$2,'2015-2024 TRI_Nonzero'!$AM:$AM)</f>
        <v>11709.49</v>
      </c>
      <c r="E16" s="46">
        <f>SUMIF('2015-2024 TRI_Nonzero'!$F:$F, E$2,'2015-2024 TRI_Nonzero'!$AM:$AM)</f>
        <v>136.45999999999998</v>
      </c>
      <c r="F16" s="46">
        <f>SUMIF('2015-2024 TRI_Nonzero'!$F:$F, F$2,'2015-2024 TRI_Nonzero'!$AM:$AM)</f>
        <v>6.87</v>
      </c>
      <c r="G16" s="46">
        <f>SUMIF('2015-2024 TRI_Nonzero'!$F:$F, G$2,'2015-2024 TRI_Nonzero'!$AM:$AM)</f>
        <v>19.09</v>
      </c>
      <c r="H16" s="46">
        <f>SUMIF('2015-2024 TRI_Nonzero'!$F:$F, H$2,'2015-2024 TRI_Nonzero'!$AM:$AM)</f>
        <v>46.739999999999995</v>
      </c>
      <c r="I16" s="46">
        <f>SUMIF('2015-2024 TRI_Nonzero'!$F:$F, I$2,'2015-2024 TRI_Nonzero'!$AM:$AM)</f>
        <v>9615.034999999998</v>
      </c>
      <c r="J16" s="46">
        <f>SUMIF('2015-2024 TRI_Nonzero'!$F:$F, J$2,'2015-2024 TRI_Nonzero'!$AM:$AM)</f>
        <v>52.326500000000003</v>
      </c>
      <c r="K16" s="46">
        <f>SUMIF('2015-2024 TRI_Nonzero'!$F:$F, K$2,'2015-2024 TRI_Nonzero'!$AM:$AM)</f>
        <v>8.6235970000000002</v>
      </c>
      <c r="L16" s="47"/>
      <c r="M16" s="46">
        <f t="shared" si="0"/>
        <v>26.893491617299997</v>
      </c>
      <c r="N16" s="46">
        <f t="shared" si="0"/>
        <v>25022.754213480104</v>
      </c>
      <c r="O16" s="46">
        <f t="shared" si="0"/>
        <v>5311.3353205912999</v>
      </c>
      <c r="P16" s="46">
        <f t="shared" si="0"/>
        <v>61.897214810199991</v>
      </c>
      <c r="Q16" s="46">
        <f t="shared" si="2"/>
        <v>3.1161795819000004</v>
      </c>
      <c r="R16" s="46">
        <f t="shared" si="3"/>
        <v>8.6590783432999991</v>
      </c>
      <c r="S16" s="46">
        <f t="shared" si="4"/>
        <v>21.200907373799996</v>
      </c>
      <c r="T16" s="46">
        <f t="shared" si="5"/>
        <v>4361.3065132829488</v>
      </c>
      <c r="U16" s="46">
        <f t="shared" si="6"/>
        <v>23.734901148805001</v>
      </c>
      <c r="V16" s="46">
        <f t="shared" si="7"/>
        <v>3.91159780115489</v>
      </c>
    </row>
    <row r="17" spans="1:22" x14ac:dyDescent="0.25">
      <c r="A17" s="31" t="s">
        <v>25</v>
      </c>
      <c r="B17" s="46">
        <f>SUMIF('2015-2024 TRI_Nonzero'!$F:$F, B$2,'2015-2024 TRI_Nonzero'!$AN:$AN)</f>
        <v>544.12850000000003</v>
      </c>
      <c r="C17" s="46">
        <f>SUMIF('2015-2024 TRI_Nonzero'!$F:$F, C$2,'2015-2024 TRI_Nonzero'!$AN:$AN)</f>
        <v>757.279</v>
      </c>
      <c r="D17" s="46">
        <f>SUMIF('2015-2024 TRI_Nonzero'!$F:$F, D$2,'2015-2024 TRI_Nonzero'!$AN:$AN)</f>
        <v>2910.2890000000002</v>
      </c>
      <c r="E17" s="46">
        <f>SUMIF('2015-2024 TRI_Nonzero'!$F:$F, E$2,'2015-2024 TRI_Nonzero'!$AN:$AN)</f>
        <v>297.51900000000001</v>
      </c>
      <c r="F17" s="46">
        <f>SUMIF('2015-2024 TRI_Nonzero'!$F:$F, F$2,'2015-2024 TRI_Nonzero'!$AN:$AN)</f>
        <v>93.38</v>
      </c>
      <c r="G17" s="46">
        <f>SUMIF('2015-2024 TRI_Nonzero'!$F:$F, G$2,'2015-2024 TRI_Nonzero'!$AN:$AN)</f>
        <v>17.89</v>
      </c>
      <c r="H17" s="46">
        <f>SUMIF('2015-2024 TRI_Nonzero'!$F:$F, H$2,'2015-2024 TRI_Nonzero'!$AN:$AN)</f>
        <v>841.39</v>
      </c>
      <c r="I17" s="46">
        <f>SUMIF('2015-2024 TRI_Nonzero'!$F:$F, I$2,'2015-2024 TRI_Nonzero'!$AN:$AN)</f>
        <v>78</v>
      </c>
      <c r="J17" s="46">
        <f>SUMIF('2015-2024 TRI_Nonzero'!$F:$F, J$2,'2015-2024 TRI_Nonzero'!$AN:$AN)</f>
        <v>58</v>
      </c>
      <c r="K17" s="46">
        <f>SUMIF('2015-2024 TRI_Nonzero'!$F:$F, K$2,'2015-2024 TRI_Nonzero'!$AN:$AN)</f>
        <v>65</v>
      </c>
      <c r="L17" s="47"/>
      <c r="M17" s="46">
        <f t="shared" si="0"/>
        <v>246.81253589954503</v>
      </c>
      <c r="N17" s="46">
        <f t="shared" si="0"/>
        <v>343.49597636123002</v>
      </c>
      <c r="O17" s="46">
        <f t="shared" si="0"/>
        <v>1320.0848848949302</v>
      </c>
      <c r="P17" s="46">
        <f t="shared" si="0"/>
        <v>134.95234833003002</v>
      </c>
      <c r="Q17" s="46">
        <f t="shared" si="2"/>
        <v>42.3564555106</v>
      </c>
      <c r="R17" s="46">
        <f t="shared" si="3"/>
        <v>8.114767499300001</v>
      </c>
      <c r="S17" s="46">
        <f t="shared" si="4"/>
        <v>381.6480841943</v>
      </c>
      <c r="T17" s="46">
        <f t="shared" si="5"/>
        <v>35.380204859999999</v>
      </c>
      <c r="U17" s="46">
        <f t="shared" si="6"/>
        <v>26.30835746</v>
      </c>
      <c r="V17" s="46">
        <f t="shared" si="7"/>
        <v>29.483504050000001</v>
      </c>
    </row>
    <row r="18" spans="1:22" x14ac:dyDescent="0.25">
      <c r="A18" s="31" t="s">
        <v>26</v>
      </c>
      <c r="B18" s="46">
        <f>SUMIF('2015-2024 TRI_Nonzero'!$F:$F, B$2,'2015-2024 TRI_Nonzero'!$AO:$AO)</f>
        <v>0</v>
      </c>
      <c r="C18" s="46">
        <f>SUMIF('2015-2024 TRI_Nonzero'!$F:$F, C$2,'2015-2024 TRI_Nonzero'!$AO:$AO)</f>
        <v>0</v>
      </c>
      <c r="D18" s="46">
        <f>SUMIF('2015-2024 TRI_Nonzero'!$F:$F, D$2,'2015-2024 TRI_Nonzero'!$AO:$AO)</f>
        <v>0</v>
      </c>
      <c r="E18" s="46">
        <f>SUMIF('2015-2024 TRI_Nonzero'!$F:$F, E$2,'2015-2024 TRI_Nonzero'!$AO:$AO)</f>
        <v>0</v>
      </c>
      <c r="F18" s="46">
        <f>SUMIF('2015-2024 TRI_Nonzero'!$F:$F, F$2,'2015-2024 TRI_Nonzero'!$AO:$AO)</f>
        <v>0</v>
      </c>
      <c r="G18" s="46">
        <f>SUMIF('2015-2024 TRI_Nonzero'!$F:$F, G$2,'2015-2024 TRI_Nonzero'!$AO:$AO)</f>
        <v>0</v>
      </c>
      <c r="H18" s="46">
        <f>SUMIF('2015-2024 TRI_Nonzero'!$F:$F, H$2,'2015-2024 TRI_Nonzero'!$AO:$AO)</f>
        <v>0</v>
      </c>
      <c r="I18" s="46">
        <f>SUMIF('2015-2024 TRI_Nonzero'!$F:$F, I$2,'2015-2024 TRI_Nonzero'!$AO:$AO)</f>
        <v>0</v>
      </c>
      <c r="J18" s="46">
        <f>SUMIF('2015-2024 TRI_Nonzero'!$F:$F, J$2,'2015-2024 TRI_Nonzero'!$AO:$AO)</f>
        <v>0</v>
      </c>
      <c r="K18" s="46">
        <f>SUMIF('2015-2024 TRI_Nonzero'!$F:$F, K$2,'2015-2024 TRI_Nonzero'!$AO:$AO)</f>
        <v>0</v>
      </c>
      <c r="L18" s="47"/>
      <c r="M18" s="46">
        <f t="shared" si="0"/>
        <v>0</v>
      </c>
      <c r="N18" s="46">
        <f t="shared" si="0"/>
        <v>0</v>
      </c>
      <c r="O18" s="46">
        <f t="shared" si="0"/>
        <v>0</v>
      </c>
      <c r="P18" s="46">
        <f t="shared" si="0"/>
        <v>0</v>
      </c>
      <c r="Q18" s="46">
        <f t="shared" si="2"/>
        <v>0</v>
      </c>
      <c r="R18" s="46">
        <f t="shared" si="3"/>
        <v>0</v>
      </c>
      <c r="S18" s="46">
        <f t="shared" si="4"/>
        <v>0</v>
      </c>
      <c r="T18" s="46">
        <f t="shared" si="5"/>
        <v>0</v>
      </c>
      <c r="U18" s="46">
        <f t="shared" si="6"/>
        <v>0</v>
      </c>
      <c r="V18" s="46">
        <f t="shared" si="7"/>
        <v>0</v>
      </c>
    </row>
    <row r="19" spans="1:22" x14ac:dyDescent="0.25">
      <c r="A19" s="31" t="s">
        <v>27</v>
      </c>
      <c r="B19" s="46">
        <f>SUMIF('2015-2024 TRI_Nonzero'!$F:$F, B$2,'2015-2024 TRI_Nonzero'!$AP:$AP)</f>
        <v>1</v>
      </c>
      <c r="C19" s="46">
        <f>SUMIF('2015-2024 TRI_Nonzero'!$F:$F, C$2,'2015-2024 TRI_Nonzero'!$AP:$AP)</f>
        <v>0</v>
      </c>
      <c r="D19" s="46">
        <f>SUMIF('2015-2024 TRI_Nonzero'!$F:$F, D$2,'2015-2024 TRI_Nonzero'!$AP:$AP)</f>
        <v>0</v>
      </c>
      <c r="E19" s="46">
        <f>SUMIF('2015-2024 TRI_Nonzero'!$F:$F, E$2,'2015-2024 TRI_Nonzero'!$AP:$AP)</f>
        <v>0</v>
      </c>
      <c r="F19" s="46">
        <f>SUMIF('2015-2024 TRI_Nonzero'!$F:$F, F$2,'2015-2024 TRI_Nonzero'!$AP:$AP)</f>
        <v>0</v>
      </c>
      <c r="G19" s="46">
        <f>SUMIF('2015-2024 TRI_Nonzero'!$F:$F, G$2,'2015-2024 TRI_Nonzero'!$AP:$AP)</f>
        <v>0</v>
      </c>
      <c r="H19" s="46">
        <f>SUMIF('2015-2024 TRI_Nonzero'!$F:$F, H$2,'2015-2024 TRI_Nonzero'!$AP:$AP)</f>
        <v>0</v>
      </c>
      <c r="I19" s="46">
        <f>SUMIF('2015-2024 TRI_Nonzero'!$F:$F, I$2,'2015-2024 TRI_Nonzero'!$AP:$AP)</f>
        <v>0</v>
      </c>
      <c r="J19" s="46">
        <f>SUMIF('2015-2024 TRI_Nonzero'!$F:$F, J$2,'2015-2024 TRI_Nonzero'!$AP:$AP)</f>
        <v>0</v>
      </c>
      <c r="K19" s="46">
        <f>SUMIF('2015-2024 TRI_Nonzero'!$F:$F, K$2,'2015-2024 TRI_Nonzero'!$AP:$AP)</f>
        <v>0</v>
      </c>
      <c r="L19" s="47"/>
      <c r="M19" s="46">
        <f t="shared" ref="M19:M21" si="8">CONVERT(B19,"lbm", "g")/1000</f>
        <v>0.45359237000000002</v>
      </c>
      <c r="N19" s="46">
        <f t="shared" ref="N19:N21" si="9">CONVERT(C19,"lbm", "g")/1000</f>
        <v>0</v>
      </c>
      <c r="O19" s="46">
        <f t="shared" ref="O19:O21" si="10">CONVERT(D19,"lbm", "g")/1000</f>
        <v>0</v>
      </c>
      <c r="P19" s="46">
        <f t="shared" ref="P19:P21" si="11">CONVERT(E19,"lbm", "g")/1000</f>
        <v>0</v>
      </c>
      <c r="Q19" s="46">
        <f t="shared" si="2"/>
        <v>0</v>
      </c>
      <c r="R19" s="46">
        <f t="shared" si="3"/>
        <v>0</v>
      </c>
      <c r="S19" s="46">
        <f t="shared" si="4"/>
        <v>0</v>
      </c>
      <c r="T19" s="46">
        <f t="shared" si="5"/>
        <v>0</v>
      </c>
      <c r="U19" s="46">
        <f t="shared" si="6"/>
        <v>0</v>
      </c>
      <c r="V19" s="46">
        <f t="shared" si="7"/>
        <v>0</v>
      </c>
    </row>
    <row r="20" spans="1:22" x14ac:dyDescent="0.25">
      <c r="A20" s="31" t="s">
        <v>28</v>
      </c>
      <c r="B20" s="46">
        <f>SUMIF('2015-2024 TRI_Nonzero'!$F:$F, B$2,'2015-2024 TRI_Nonzero'!$AQ:$AQ)</f>
        <v>0</v>
      </c>
      <c r="C20" s="46">
        <f>SUMIF('2015-2024 TRI_Nonzero'!$F:$F, C$2,'2015-2024 TRI_Nonzero'!$AQ:$AQ)</f>
        <v>1E-3</v>
      </c>
      <c r="D20" s="46">
        <f>SUMIF('2015-2024 TRI_Nonzero'!$F:$F, D$2,'2015-2024 TRI_Nonzero'!$AQ:$AQ)</f>
        <v>1</v>
      </c>
      <c r="E20" s="46">
        <f>SUMIF('2015-2024 TRI_Nonzero'!$F:$F, E$2,'2015-2024 TRI_Nonzero'!$AQ:$AQ)</f>
        <v>1</v>
      </c>
      <c r="F20" s="46">
        <f>SUMIF('2015-2024 TRI_Nonzero'!$F:$F, F$2,'2015-2024 TRI_Nonzero'!$AQ:$AQ)</f>
        <v>0</v>
      </c>
      <c r="G20" s="46">
        <f>SUMIF('2015-2024 TRI_Nonzero'!$F:$F, G$2,'2015-2024 TRI_Nonzero'!$AQ:$AQ)</f>
        <v>0</v>
      </c>
      <c r="H20" s="46">
        <f>SUMIF('2015-2024 TRI_Nonzero'!$F:$F, H$2,'2015-2024 TRI_Nonzero'!$AQ:$AQ)</f>
        <v>0</v>
      </c>
      <c r="I20" s="46">
        <f>SUMIF('2015-2024 TRI_Nonzero'!$F:$F, I$2,'2015-2024 TRI_Nonzero'!$AQ:$AQ)</f>
        <v>0</v>
      </c>
      <c r="J20" s="46">
        <f>SUMIF('2015-2024 TRI_Nonzero'!$F:$F, J$2,'2015-2024 TRI_Nonzero'!$AQ:$AQ)</f>
        <v>0</v>
      </c>
      <c r="K20" s="46">
        <f>SUMIF('2015-2024 TRI_Nonzero'!$F:$F, K$2,'2015-2024 TRI_Nonzero'!$AQ:$AQ)</f>
        <v>15</v>
      </c>
      <c r="L20" s="47"/>
      <c r="M20" s="46">
        <f t="shared" si="8"/>
        <v>0</v>
      </c>
      <c r="N20" s="46">
        <f t="shared" si="9"/>
        <v>4.5359237000000004E-4</v>
      </c>
      <c r="O20" s="46">
        <f t="shared" si="10"/>
        <v>0.45359237000000002</v>
      </c>
      <c r="P20" s="46">
        <f t="shared" si="11"/>
        <v>0.45359237000000002</v>
      </c>
      <c r="Q20" s="46">
        <f t="shared" si="2"/>
        <v>0</v>
      </c>
      <c r="R20" s="46">
        <f t="shared" si="3"/>
        <v>0</v>
      </c>
      <c r="S20" s="46">
        <f t="shared" si="4"/>
        <v>0</v>
      </c>
      <c r="T20" s="46">
        <f t="shared" si="5"/>
        <v>0</v>
      </c>
      <c r="U20" s="46">
        <f t="shared" si="6"/>
        <v>0</v>
      </c>
      <c r="V20" s="46">
        <f t="shared" si="7"/>
        <v>6.8038855500000004</v>
      </c>
    </row>
    <row r="21" spans="1:22" ht="15.75" thickBot="1" x14ac:dyDescent="0.3">
      <c r="A21" s="44" t="s">
        <v>29</v>
      </c>
      <c r="B21" s="48">
        <f>SUMIF('2015-2024 TRI_Nonzero'!$F:$F, B$2,'2015-2024 TRI_Nonzero'!$AR:$AR)</f>
        <v>0</v>
      </c>
      <c r="C21" s="48">
        <f>SUMIF('2015-2024 TRI_Nonzero'!$F:$F, C$2,'2015-2024 TRI_Nonzero'!$AR:$AR)</f>
        <v>0</v>
      </c>
      <c r="D21" s="48">
        <f>SUMIF('2015-2024 TRI_Nonzero'!$F:$F, D$2,'2015-2024 TRI_Nonzero'!$AR:$AR)</f>
        <v>0</v>
      </c>
      <c r="E21" s="48">
        <f>SUMIF('2015-2024 TRI_Nonzero'!$F:$F, E$2,'2015-2024 TRI_Nonzero'!$AR:$AR)</f>
        <v>0</v>
      </c>
      <c r="F21" s="48">
        <f>SUMIF('2015-2024 TRI_Nonzero'!$F:$F, F$2,'2015-2024 TRI_Nonzero'!$AR:$AR)</f>
        <v>0</v>
      </c>
      <c r="G21" s="48">
        <f>SUMIF('2015-2024 TRI_Nonzero'!$F:$F, G$2,'2015-2024 TRI_Nonzero'!$AR:$AR)</f>
        <v>0</v>
      </c>
      <c r="H21" s="48">
        <f>SUMIF('2015-2024 TRI_Nonzero'!$F:$F, H$2,'2015-2024 TRI_Nonzero'!$AR:$AR)</f>
        <v>0</v>
      </c>
      <c r="I21" s="48">
        <f>SUMIF('2015-2024 TRI_Nonzero'!$F:$F, I$2,'2015-2024 TRI_Nonzero'!$AR:$AR)</f>
        <v>0</v>
      </c>
      <c r="J21" s="48">
        <f>SUMIF('2015-2024 TRI_Nonzero'!$F:$F, J$2,'2015-2024 TRI_Nonzero'!$AR:$AR)</f>
        <v>0</v>
      </c>
      <c r="K21" s="48">
        <f>SUMIF('2015-2024 TRI_Nonzero'!$F:$F, K$2,'2015-2024 TRI_Nonzero'!$AR:$AR)</f>
        <v>0</v>
      </c>
      <c r="L21" s="47"/>
      <c r="M21" s="48">
        <f t="shared" si="8"/>
        <v>0</v>
      </c>
      <c r="N21" s="48">
        <f t="shared" si="9"/>
        <v>0</v>
      </c>
      <c r="O21" s="48">
        <f t="shared" si="10"/>
        <v>0</v>
      </c>
      <c r="P21" s="48">
        <f t="shared" si="11"/>
        <v>0</v>
      </c>
      <c r="Q21" s="48">
        <f t="shared" si="2"/>
        <v>0</v>
      </c>
      <c r="R21" s="48">
        <f t="shared" si="3"/>
        <v>0</v>
      </c>
      <c r="S21" s="48">
        <f t="shared" si="4"/>
        <v>0</v>
      </c>
      <c r="T21" s="48">
        <f t="shared" si="5"/>
        <v>0</v>
      </c>
      <c r="U21" s="48">
        <f t="shared" si="6"/>
        <v>0</v>
      </c>
      <c r="V21" s="48">
        <f t="shared" si="7"/>
        <v>0</v>
      </c>
    </row>
    <row r="22" spans="1:22" x14ac:dyDescent="0.25">
      <c r="A22" s="30" t="s">
        <v>30</v>
      </c>
      <c r="B22" s="47">
        <f t="shared" ref="B22:E22" si="12">SUM(B3:B21)</f>
        <v>104422.68399999999</v>
      </c>
      <c r="C22" s="47">
        <f t="shared" si="12"/>
        <v>119638.79700000001</v>
      </c>
      <c r="D22" s="47">
        <f t="shared" si="12"/>
        <v>75920.587000000014</v>
      </c>
      <c r="E22" s="47">
        <f t="shared" si="12"/>
        <v>44153.295999999995</v>
      </c>
      <c r="F22" s="47">
        <f>SUM(F3:F21)</f>
        <v>102.31</v>
      </c>
      <c r="G22" s="47">
        <f t="shared" ref="G22:K22" si="13">SUM(G3:G21)</f>
        <v>37.39</v>
      </c>
      <c r="H22" s="47">
        <f t="shared" si="13"/>
        <v>916.49</v>
      </c>
      <c r="I22" s="47">
        <f t="shared" si="13"/>
        <v>9741.4249999999975</v>
      </c>
      <c r="J22" s="47">
        <f t="shared" si="13"/>
        <v>216.45650000000001</v>
      </c>
      <c r="K22" s="47">
        <f t="shared" si="13"/>
        <v>202.21359699999999</v>
      </c>
      <c r="L22" s="47"/>
      <c r="M22" s="47">
        <f>SUM(M3:M21)</f>
        <v>47365.332717321086</v>
      </c>
      <c r="N22" s="47">
        <f>SUM(N3:N21)</f>
        <v>54267.245475178897</v>
      </c>
      <c r="O22" s="47">
        <f t="shared" ref="O22:P22" si="14">SUM(O3:O21)</f>
        <v>34436.998989121195</v>
      </c>
      <c r="P22" s="47">
        <f t="shared" si="14"/>
        <v>20027.598175951516</v>
      </c>
      <c r="Q22" s="47">
        <f>SUM(Q3:Q21)</f>
        <v>46.407035374700001</v>
      </c>
      <c r="R22" s="47">
        <f t="shared" ref="R22:V22" si="15">SUM(R3:R21)</f>
        <v>16.959818714299999</v>
      </c>
      <c r="S22" s="47">
        <f t="shared" si="15"/>
        <v>415.71287118129999</v>
      </c>
      <c r="T22" s="47">
        <f t="shared" si="15"/>
        <v>4418.6360529272488</v>
      </c>
      <c r="U22" s="47">
        <f t="shared" si="15"/>
        <v>98.183016836904997</v>
      </c>
      <c r="V22" s="47">
        <f t="shared" si="15"/>
        <v>91.722544709454908</v>
      </c>
    </row>
    <row r="23" spans="1:22" x14ac:dyDescent="0.25">
      <c r="A23" s="45" t="s">
        <v>31</v>
      </c>
      <c r="B23" s="47">
        <f>SUMIF('2015-2024 TRI_Nonzero'!$F:$F, 'Overall Release Summary'!M2,'2015-2024 TRI_Nonzero'!$AS:$AS)</f>
        <v>104422.68399999999</v>
      </c>
      <c r="C23" s="47">
        <f>SUMIF('2015-2024 TRI_Nonzero'!$F:$F, 'Overall Release Summary'!N2,'2015-2024 TRI_Nonzero'!$AS:$AS)</f>
        <v>119638.79700000001</v>
      </c>
      <c r="D23" s="47">
        <f>SUMIF('2015-2024 TRI_Nonzero'!$F:$F, 'Overall Release Summary'!O2,'2015-2024 TRI_Nonzero'!$AS:$AS)</f>
        <v>75920.587</v>
      </c>
      <c r="E23" s="47">
        <f>SUMIF('2015-2024 TRI_Nonzero'!$F:$F, 'Overall Release Summary'!P2,'2015-2024 TRI_Nonzero'!$AS:$AS)</f>
        <v>44153.296000000002</v>
      </c>
      <c r="F23" s="47">
        <f>SUMIF('2015-2024 TRI_Nonzero'!$F:$F, 'Overall Release Summary'!Q2,'2015-2024 TRI_Nonzero'!$AS:$AS)</f>
        <v>102.31</v>
      </c>
      <c r="G23" s="47">
        <f>SUMIF('2015-2024 TRI_Nonzero'!$F:$F, 'Overall Release Summary'!R2,'2015-2024 TRI_Nonzero'!$AS:$AS)</f>
        <v>37.389999999999993</v>
      </c>
      <c r="H23" s="47">
        <f>SUMIF('2015-2024 TRI_Nonzero'!$F:$F, 'Overall Release Summary'!S2,'2015-2024 TRI_Nonzero'!$AS:$AS)</f>
        <v>916.49</v>
      </c>
      <c r="I23" s="47">
        <f>SUMIF('2015-2024 TRI_Nonzero'!$F:$F, 'Overall Release Summary'!T2,'2015-2024 TRI_Nonzero'!$AS:$AS)</f>
        <v>9741.4250000000011</v>
      </c>
      <c r="J23" s="47">
        <f>SUMIF('2015-2024 TRI_Nonzero'!$F:$F, 'Overall Release Summary'!U2,'2015-2024 TRI_Nonzero'!$AS:$AS)</f>
        <v>216.45650000000001</v>
      </c>
      <c r="K23" s="47">
        <f>SUMIF('2015-2024 TRI_Nonzero'!$F:$F, 'Overall Release Summary'!V2,'2015-2024 TRI_Nonzero'!$AS:$AS)</f>
        <v>202.21359699999999</v>
      </c>
      <c r="L23" s="47"/>
      <c r="M23" s="47">
        <f>CONVERT(B23,"lbm", "g")/1000</f>
        <v>47365.332717321078</v>
      </c>
      <c r="N23" s="47">
        <f t="shared" ref="N23" si="16">CONVERT(C23,"lbm", "g")/1000</f>
        <v>54267.245475178897</v>
      </c>
      <c r="O23" s="47">
        <f t="shared" ref="O23" si="17">CONVERT(D23,"lbm", "g")/1000</f>
        <v>34436.998989121188</v>
      </c>
      <c r="P23" s="47">
        <f t="shared" ref="P23" si="18">CONVERT(E23,"lbm", "g")/1000</f>
        <v>20027.598175951523</v>
      </c>
      <c r="Q23" s="47">
        <f t="shared" si="2"/>
        <v>46.407035374700001</v>
      </c>
      <c r="R23" s="47">
        <f t="shared" ref="R23" si="19">CONVERT(G23,"lbm", "g")/1000</f>
        <v>16.959818714299995</v>
      </c>
      <c r="S23" s="47">
        <f t="shared" ref="S23" si="20">CONVERT(H23,"lbm", "g")/1000</f>
        <v>415.71287118130005</v>
      </c>
      <c r="T23" s="47">
        <f t="shared" ref="T23" si="21">CONVERT(I23,"lbm", "g")/1000</f>
        <v>4418.6360529272506</v>
      </c>
      <c r="U23" s="47">
        <f t="shared" ref="U23" si="22">CONVERT(J23,"lbm", "g")/1000</f>
        <v>98.183016836905011</v>
      </c>
      <c r="V23" s="47">
        <f t="shared" ref="V23" si="23">CONVERT(K23,"lbm", "g")/1000</f>
        <v>91.722544709454894</v>
      </c>
    </row>
  </sheetData>
  <sheetProtection sheet="1" objects="1" scenarios="1" formatCells="0" formatColumns="0" formatRows="0"/>
  <mergeCells count="2">
    <mergeCell ref="M1:V1"/>
    <mergeCell ref="B1:K1"/>
  </mergeCells>
  <conditionalFormatting sqref="B3:K21">
    <cfRule type="cellIs" dxfId="4" priority="3" operator="greaterThan">
      <formula>0</formula>
    </cfRule>
  </conditionalFormatting>
  <conditionalFormatting sqref="B23:K23">
    <cfRule type="cellIs" dxfId="3" priority="1" operator="greaterThan">
      <formula>0</formula>
    </cfRule>
  </conditionalFormatting>
  <conditionalFormatting sqref="M3:V21 M23:V23">
    <cfRule type="cellIs" dxfId="2" priority="2" operator="greaterThan">
      <formula>0</formula>
    </cfRule>
  </conditionalFormatting>
  <pageMargins left="0.7" right="0.7" top="0.75" bottom="0.75" header="0.3" footer="0.3"/>
  <pageSetup orientation="portrait" horizontalDpi="4294967293" verticalDpi="0" r:id="rId1"/>
  <ignoredErrors>
    <ignoredError sqref="R22:V22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ECD35-BACA-4C96-BE3F-ADCBFB97B516}">
  <dimension ref="A1:O17"/>
  <sheetViews>
    <sheetView topLeftCell="F1" workbookViewId="0">
      <selection activeCell="J22" sqref="J22"/>
    </sheetView>
  </sheetViews>
  <sheetFormatPr defaultColWidth="20.5703125" defaultRowHeight="15" x14ac:dyDescent="0.25"/>
  <cols>
    <col min="2" max="2" width="52.7109375" bestFit="1" customWidth="1"/>
    <col min="5" max="5" width="53.28515625" bestFit="1" customWidth="1"/>
    <col min="6" max="6" width="37.28515625" bestFit="1" customWidth="1"/>
    <col min="15" max="15" width="179.140625" bestFit="1" customWidth="1"/>
  </cols>
  <sheetData>
    <row r="1" spans="1:15" x14ac:dyDescent="0.25">
      <c r="A1" s="38" t="s">
        <v>33</v>
      </c>
      <c r="B1" s="37" t="s">
        <v>1878</v>
      </c>
      <c r="C1" s="38" t="s">
        <v>34</v>
      </c>
      <c r="D1" s="38" t="s">
        <v>35</v>
      </c>
      <c r="E1" s="38" t="s">
        <v>36</v>
      </c>
      <c r="F1" s="38" t="s">
        <v>37</v>
      </c>
      <c r="G1" s="38" t="s">
        <v>38</v>
      </c>
      <c r="H1" s="38" t="s">
        <v>39</v>
      </c>
      <c r="I1" s="38" t="s">
        <v>40</v>
      </c>
      <c r="J1" s="38" t="s">
        <v>41</v>
      </c>
      <c r="K1" s="38" t="s">
        <v>42</v>
      </c>
      <c r="L1" s="38" t="s">
        <v>43</v>
      </c>
      <c r="M1" s="39" t="s">
        <v>44</v>
      </c>
      <c r="N1" s="39" t="s">
        <v>45</v>
      </c>
      <c r="O1" s="10"/>
    </row>
    <row r="2" spans="1:15" x14ac:dyDescent="0.25">
      <c r="A2" s="49" t="s">
        <v>47</v>
      </c>
      <c r="B2" s="40" t="s">
        <v>46</v>
      </c>
      <c r="C2" s="50">
        <v>110008170237</v>
      </c>
      <c r="D2" s="49" t="s">
        <v>48</v>
      </c>
      <c r="E2" s="49" t="s">
        <v>49</v>
      </c>
      <c r="F2" s="49" t="s">
        <v>50</v>
      </c>
      <c r="G2" s="49" t="s">
        <v>51</v>
      </c>
      <c r="H2" s="49" t="s">
        <v>52</v>
      </c>
      <c r="I2" s="49" t="s">
        <v>53</v>
      </c>
      <c r="J2" s="49">
        <v>775413257</v>
      </c>
      <c r="K2" s="49">
        <v>28.979199999999999</v>
      </c>
      <c r="L2" s="49">
        <v>-95.354900000000001</v>
      </c>
      <c r="M2" s="41" cm="1">
        <f t="array" ref="M2">MEDIAN(IF('2015-2024 TRI_Nonzero'!$G:$G=A2,'2015-2024 TRI_Nonzero'!$AS:$AS))</f>
        <v>3</v>
      </c>
      <c r="N2" s="41" cm="1">
        <f t="array" ref="N2">MAX(IF('2015-2024 TRI_Nonzero'!$G:$G=A2,'2015-2024 TRI_Nonzero'!$AS:$AS))</f>
        <v>69</v>
      </c>
      <c r="O2" t="s">
        <v>54</v>
      </c>
    </row>
    <row r="3" spans="1:15" x14ac:dyDescent="0.25">
      <c r="A3" s="42" t="s">
        <v>56</v>
      </c>
      <c r="B3" s="40" t="s">
        <v>55</v>
      </c>
      <c r="C3" s="43">
        <v>110003266849</v>
      </c>
      <c r="D3" s="42" t="s">
        <v>57</v>
      </c>
      <c r="E3" s="42" t="s">
        <v>58</v>
      </c>
      <c r="F3" s="42" t="s">
        <v>59</v>
      </c>
      <c r="G3" s="42" t="s">
        <v>60</v>
      </c>
      <c r="H3" s="42" t="s">
        <v>61</v>
      </c>
      <c r="I3" s="42" t="s">
        <v>62</v>
      </c>
      <c r="J3" s="42">
        <v>70805</v>
      </c>
      <c r="K3" s="42">
        <v>30.474443999999998</v>
      </c>
      <c r="L3" s="42">
        <v>-91.183055999999993</v>
      </c>
      <c r="M3" s="41" cm="1">
        <f t="array" ref="M3">MEDIAN(IF('2015-2024 TRI_Nonzero'!$G:$G=A3,'2015-2024 TRI_Nonzero'!$AS:$AS))</f>
        <v>28</v>
      </c>
      <c r="N3" s="41" cm="1">
        <f t="array" ref="N3">MAX(IF('2015-2024 TRI_Nonzero'!$G:$G=A3,'2015-2024 TRI_Nonzero'!$AS:$AS))</f>
        <v>28</v>
      </c>
      <c r="O3" t="s">
        <v>63</v>
      </c>
    </row>
    <row r="4" spans="1:15" x14ac:dyDescent="0.25">
      <c r="A4" t="s">
        <v>64</v>
      </c>
      <c r="B4" s="40" t="s">
        <v>55</v>
      </c>
      <c r="C4" s="35">
        <v>110000746328</v>
      </c>
      <c r="D4" t="s">
        <v>65</v>
      </c>
      <c r="E4" t="s">
        <v>66</v>
      </c>
      <c r="F4" t="s">
        <v>67</v>
      </c>
      <c r="G4" t="s">
        <v>68</v>
      </c>
      <c r="H4" t="s">
        <v>69</v>
      </c>
      <c r="I4" t="s">
        <v>62</v>
      </c>
      <c r="J4">
        <v>70734</v>
      </c>
      <c r="K4">
        <v>30.208604000000001</v>
      </c>
      <c r="L4">
        <v>-91.011127999999999</v>
      </c>
      <c r="M4" s="41" cm="1">
        <f t="array" ref="M4">MEDIAN(IF('2015-2024 TRI_Nonzero'!$G:$G=A4,'2015-2024 TRI_Nonzero'!$AS:$AS))</f>
        <v>1200</v>
      </c>
      <c r="N4" s="41" cm="1">
        <f t="array" ref="N4">MAX(IF('2015-2024 TRI_Nonzero'!$G:$G=A4,'2015-2024 TRI_Nonzero'!$AS:$AS))</f>
        <v>1200</v>
      </c>
      <c r="O4" t="s">
        <v>70</v>
      </c>
    </row>
    <row r="5" spans="1:15" x14ac:dyDescent="0.25">
      <c r="A5" s="51" t="s">
        <v>71</v>
      </c>
      <c r="B5" s="40" t="s">
        <v>55</v>
      </c>
      <c r="C5" s="52">
        <v>110000494894</v>
      </c>
      <c r="D5" s="51" t="s">
        <v>72</v>
      </c>
      <c r="E5" s="51" t="s">
        <v>73</v>
      </c>
      <c r="F5" s="51" t="s">
        <v>74</v>
      </c>
      <c r="G5" s="51" t="s">
        <v>75</v>
      </c>
      <c r="H5" s="51" t="s">
        <v>76</v>
      </c>
      <c r="I5" s="51" t="s">
        <v>62</v>
      </c>
      <c r="J5" s="51">
        <v>70669</v>
      </c>
      <c r="K5" s="51">
        <v>30.223500000000001</v>
      </c>
      <c r="L5" s="51">
        <v>-93.286900000000003</v>
      </c>
      <c r="M5" s="41" cm="1">
        <f t="array" ref="M5">MEDIAN(IF('2015-2024 TRI_Nonzero'!$G:$G=A5,'2015-2024 TRI_Nonzero'!$AS:$AS))</f>
        <v>53.5</v>
      </c>
      <c r="N5" s="41" cm="1">
        <f t="array" ref="N5">MAX(IF('2015-2024 TRI_Nonzero'!$G:$G=A5,'2015-2024 TRI_Nonzero'!$AS:$AS))</f>
        <v>2900</v>
      </c>
      <c r="O5" t="s">
        <v>63</v>
      </c>
    </row>
    <row r="6" spans="1:15" x14ac:dyDescent="0.25">
      <c r="A6" t="s">
        <v>77</v>
      </c>
      <c r="B6" s="40" t="s">
        <v>55</v>
      </c>
      <c r="C6" s="35">
        <v>110001244724</v>
      </c>
      <c r="D6" t="s">
        <v>78</v>
      </c>
      <c r="E6" t="s">
        <v>79</v>
      </c>
      <c r="F6" t="s">
        <v>80</v>
      </c>
      <c r="G6" t="s">
        <v>81</v>
      </c>
      <c r="H6" t="s">
        <v>82</v>
      </c>
      <c r="I6" t="s">
        <v>62</v>
      </c>
      <c r="J6">
        <v>70764</v>
      </c>
      <c r="K6">
        <v>30.320903000000001</v>
      </c>
      <c r="L6">
        <v>-91.239014999999995</v>
      </c>
      <c r="M6" s="41" cm="1">
        <f t="array" ref="M6">MEDIAN(IF('2015-2024 TRI_Nonzero'!$G:$G=A6,'2015-2024 TRI_Nonzero'!$AS:$AS))</f>
        <v>9</v>
      </c>
      <c r="N6" s="41" cm="1">
        <f t="array" ref="N6">MAX(IF('2015-2024 TRI_Nonzero'!$G:$G=A6,'2015-2024 TRI_Nonzero'!$AS:$AS))</f>
        <v>9</v>
      </c>
      <c r="O6" t="s">
        <v>70</v>
      </c>
    </row>
    <row r="7" spans="1:15" x14ac:dyDescent="0.25">
      <c r="A7" s="49" t="s">
        <v>83</v>
      </c>
      <c r="B7" s="40" t="s">
        <v>55</v>
      </c>
      <c r="C7" s="50">
        <v>110002054482</v>
      </c>
      <c r="D7" s="49" t="s">
        <v>84</v>
      </c>
      <c r="E7" s="49" t="s">
        <v>85</v>
      </c>
      <c r="F7" s="49" t="s">
        <v>86</v>
      </c>
      <c r="G7" s="49" t="s">
        <v>75</v>
      </c>
      <c r="H7" s="49" t="s">
        <v>76</v>
      </c>
      <c r="I7" s="49" t="s">
        <v>62</v>
      </c>
      <c r="J7" s="49">
        <v>70669</v>
      </c>
      <c r="K7" s="49">
        <v>30.252222</v>
      </c>
      <c r="L7" s="49">
        <v>-93.284443999999993</v>
      </c>
      <c r="M7" s="41" cm="1">
        <f t="array" ref="M7">MEDIAN(IF('2015-2024 TRI_Nonzero'!$G:$G=A7,'2015-2024 TRI_Nonzero'!$AS:$AS))</f>
        <v>1</v>
      </c>
      <c r="N7" s="41" cm="1">
        <f t="array" ref="N7">MAX(IF('2015-2024 TRI_Nonzero'!$G:$G=A7,'2015-2024 TRI_Nonzero'!$AS:$AS))</f>
        <v>25</v>
      </c>
      <c r="O7" t="s">
        <v>63</v>
      </c>
    </row>
    <row r="8" spans="1:15" x14ac:dyDescent="0.25">
      <c r="A8" s="49" t="s">
        <v>87</v>
      </c>
      <c r="B8" s="40" t="s">
        <v>55</v>
      </c>
      <c r="C8" s="50">
        <v>110000449774</v>
      </c>
      <c r="D8" s="49" t="s">
        <v>88</v>
      </c>
      <c r="E8" s="49" t="s">
        <v>89</v>
      </c>
      <c r="F8" s="49" t="s">
        <v>90</v>
      </c>
      <c r="G8" s="49" t="s">
        <v>68</v>
      </c>
      <c r="H8" s="49" t="s">
        <v>69</v>
      </c>
      <c r="I8" s="49" t="s">
        <v>62</v>
      </c>
      <c r="J8" s="49">
        <v>70734</v>
      </c>
      <c r="K8" s="49">
        <v>30.185099999999998</v>
      </c>
      <c r="L8" s="49">
        <v>-90.980400000000003</v>
      </c>
      <c r="M8" s="41" cm="1">
        <f t="array" ref="M8">MEDIAN(IF('2015-2024 TRI_Nonzero'!$G:$G=A8,'2015-2024 TRI_Nonzero'!$AS:$AS))</f>
        <v>15</v>
      </c>
      <c r="N8" s="41" cm="1">
        <f t="array" ref="N8">MAX(IF('2015-2024 TRI_Nonzero'!$G:$G=A8,'2015-2024 TRI_Nonzero'!$AS:$AS))</f>
        <v>477</v>
      </c>
      <c r="O8" t="s">
        <v>91</v>
      </c>
    </row>
    <row r="9" spans="1:15" x14ac:dyDescent="0.25">
      <c r="A9" s="49" t="s">
        <v>92</v>
      </c>
      <c r="B9" s="40" t="s">
        <v>55</v>
      </c>
      <c r="C9" s="50">
        <v>110000597328</v>
      </c>
      <c r="D9" s="49" t="s">
        <v>93</v>
      </c>
      <c r="E9" s="49" t="s">
        <v>94</v>
      </c>
      <c r="F9" s="49" t="s">
        <v>95</v>
      </c>
      <c r="G9" s="49" t="s">
        <v>96</v>
      </c>
      <c r="H9" s="49" t="s">
        <v>97</v>
      </c>
      <c r="I9" s="49" t="s">
        <v>62</v>
      </c>
      <c r="J9" s="49">
        <v>70723</v>
      </c>
      <c r="K9" s="49">
        <v>30.05509</v>
      </c>
      <c r="L9" s="49">
        <v>-90.830839999999995</v>
      </c>
      <c r="M9" s="41" cm="1">
        <f t="array" ref="M9">MEDIAN(IF('2015-2024 TRI_Nonzero'!$G:$G=A9,'2015-2024 TRI_Nonzero'!$AS:$AS))</f>
        <v>16.7</v>
      </c>
      <c r="N9" s="41" cm="1">
        <f t="array" ref="N9">MAX(IF('2015-2024 TRI_Nonzero'!$G:$G=A9,'2015-2024 TRI_Nonzero'!$AS:$AS))</f>
        <v>103.203597</v>
      </c>
      <c r="O9" t="s">
        <v>98</v>
      </c>
    </row>
    <row r="10" spans="1:15" x14ac:dyDescent="0.25">
      <c r="A10" s="42" t="s">
        <v>99</v>
      </c>
      <c r="B10" s="40" t="s">
        <v>55</v>
      </c>
      <c r="C10" s="43">
        <v>110070828281</v>
      </c>
      <c r="D10" s="42" t="s">
        <v>100</v>
      </c>
      <c r="E10" s="42" t="s">
        <v>101</v>
      </c>
      <c r="F10" s="42" t="s">
        <v>102</v>
      </c>
      <c r="G10" s="42" t="s">
        <v>81</v>
      </c>
      <c r="H10" s="42" t="s">
        <v>82</v>
      </c>
      <c r="I10" s="42" t="s">
        <v>62</v>
      </c>
      <c r="J10" s="42">
        <v>70764</v>
      </c>
      <c r="K10" s="42">
        <v>30.313897000000001</v>
      </c>
      <c r="L10" s="42">
        <v>-91.240605000000002</v>
      </c>
      <c r="M10" s="41" cm="1">
        <f t="array" ref="M10">MEDIAN(IF('2015-2024 TRI_Nonzero'!$G:$G=A10,'2015-2024 TRI_Nonzero'!$AS:$AS))</f>
        <v>31</v>
      </c>
      <c r="N10" s="41" cm="1">
        <f t="array" ref="N10">MAX(IF('2015-2024 TRI_Nonzero'!$G:$G=A10,'2015-2024 TRI_Nonzero'!$AS:$AS))</f>
        <v>31</v>
      </c>
      <c r="O10" t="s">
        <v>63</v>
      </c>
    </row>
    <row r="11" spans="1:15" x14ac:dyDescent="0.25">
      <c r="A11" s="49" t="s">
        <v>103</v>
      </c>
      <c r="B11" s="40" t="s">
        <v>55</v>
      </c>
      <c r="C11" s="50">
        <v>110017769734</v>
      </c>
      <c r="D11" s="49" t="s">
        <v>104</v>
      </c>
      <c r="E11" s="49" t="s">
        <v>105</v>
      </c>
      <c r="F11" s="49" t="s">
        <v>106</v>
      </c>
      <c r="G11" s="49" t="s">
        <v>107</v>
      </c>
      <c r="H11" s="49" t="s">
        <v>108</v>
      </c>
      <c r="I11" s="49" t="s">
        <v>53</v>
      </c>
      <c r="J11" s="49">
        <v>77571</v>
      </c>
      <c r="K11" s="49">
        <v>29.723759999999999</v>
      </c>
      <c r="L11" s="49">
        <v>-95.074219999999997</v>
      </c>
      <c r="M11" s="41" cm="1">
        <f t="array" ref="M11">MEDIAN(IF('2015-2024 TRI_Nonzero'!$G:$G=A11,'2015-2024 TRI_Nonzero'!$AS:$AS))</f>
        <v>5.3699999999999992</v>
      </c>
      <c r="N11" s="41" cm="1">
        <f t="array" ref="N11">MAX(IF('2015-2024 TRI_Nonzero'!$G:$G=A11,'2015-2024 TRI_Nonzero'!$AS:$AS))</f>
        <v>323.06</v>
      </c>
      <c r="O11" t="s">
        <v>109</v>
      </c>
    </row>
    <row r="12" spans="1:15" x14ac:dyDescent="0.25">
      <c r="A12" s="42" t="s">
        <v>110</v>
      </c>
      <c r="B12" s="40" t="s">
        <v>46</v>
      </c>
      <c r="C12" s="43">
        <v>110015742204</v>
      </c>
      <c r="D12" s="42" t="s">
        <v>111</v>
      </c>
      <c r="E12" s="42" t="s">
        <v>112</v>
      </c>
      <c r="F12" s="42" t="s">
        <v>113</v>
      </c>
      <c r="G12" s="42" t="s">
        <v>114</v>
      </c>
      <c r="H12" s="42" t="s">
        <v>108</v>
      </c>
      <c r="I12" s="42" t="s">
        <v>53</v>
      </c>
      <c r="J12" s="42">
        <v>77536</v>
      </c>
      <c r="K12" s="42">
        <v>29.728559000000001</v>
      </c>
      <c r="L12" s="42">
        <v>-95.110764000000003</v>
      </c>
      <c r="M12" s="41" cm="1">
        <f t="array" ref="M12">MEDIAN(IF('2015-2024 TRI_Nonzero'!$G:$G=A12,'2015-2024 TRI_Nonzero'!$AS:$AS))</f>
        <v>0.16</v>
      </c>
      <c r="N12" s="41" cm="1">
        <f t="array" ref="N12">MAX(IF('2015-2024 TRI_Nonzero'!$G:$G=A12,'2015-2024 TRI_Nonzero'!$AS:$AS))</f>
        <v>2.58</v>
      </c>
      <c r="O12" t="s">
        <v>109</v>
      </c>
    </row>
    <row r="13" spans="1:15" x14ac:dyDescent="0.25">
      <c r="A13" s="42" t="s">
        <v>115</v>
      </c>
      <c r="B13" s="40" t="s">
        <v>55</v>
      </c>
      <c r="C13" s="43">
        <v>110000599807</v>
      </c>
      <c r="D13" s="42" t="s">
        <v>116</v>
      </c>
      <c r="E13" s="42" t="s">
        <v>117</v>
      </c>
      <c r="F13" s="42" t="s">
        <v>118</v>
      </c>
      <c r="G13" s="42" t="s">
        <v>119</v>
      </c>
      <c r="H13" s="42" t="s">
        <v>120</v>
      </c>
      <c r="I13" s="42" t="s">
        <v>53</v>
      </c>
      <c r="J13" s="42">
        <v>78359</v>
      </c>
      <c r="K13" s="42">
        <v>27.883610999999998</v>
      </c>
      <c r="L13" s="42">
        <v>-97.241382999999999</v>
      </c>
      <c r="M13" s="41" cm="1">
        <f t="array" ref="M13">MEDIAN(IF('2015-2024 TRI_Nonzero'!$G:$G=A13,'2015-2024 TRI_Nonzero'!$AS:$AS))</f>
        <v>1</v>
      </c>
      <c r="N13" s="41" cm="1">
        <f t="array" ref="N13">MAX(IF('2015-2024 TRI_Nonzero'!$G:$G=A13,'2015-2024 TRI_Nonzero'!$AS:$AS))</f>
        <v>132.5</v>
      </c>
      <c r="O13" t="s">
        <v>63</v>
      </c>
    </row>
    <row r="14" spans="1:15" x14ac:dyDescent="0.25">
      <c r="A14" s="49" t="s">
        <v>121</v>
      </c>
      <c r="B14" s="40" t="s">
        <v>55</v>
      </c>
      <c r="C14" s="50">
        <v>110066943605</v>
      </c>
      <c r="D14" s="49" t="s">
        <v>122</v>
      </c>
      <c r="E14" s="49" t="s">
        <v>123</v>
      </c>
      <c r="F14" s="49" t="s">
        <v>124</v>
      </c>
      <c r="G14" s="49" t="s">
        <v>51</v>
      </c>
      <c r="H14" s="49" t="s">
        <v>52</v>
      </c>
      <c r="I14" s="49" t="s">
        <v>53</v>
      </c>
      <c r="J14" s="49">
        <v>77541</v>
      </c>
      <c r="K14" s="49">
        <v>28.981691999999999</v>
      </c>
      <c r="L14" s="49">
        <v>-95.376501000000005</v>
      </c>
      <c r="M14" s="41" cm="1">
        <f t="array" ref="M14">MEDIAN(IF('2015-2024 TRI_Nonzero'!$G:$G=A14,'2015-2024 TRI_Nonzero'!$AS:$AS))</f>
        <v>36</v>
      </c>
      <c r="N14" s="41" cm="1">
        <f t="array" ref="N14">MAX(IF('2015-2024 TRI_Nonzero'!$G:$G=A14,'2015-2024 TRI_Nonzero'!$AS:$AS))</f>
        <v>8401</v>
      </c>
      <c r="O14" t="s">
        <v>125</v>
      </c>
    </row>
    <row r="15" spans="1:15" x14ac:dyDescent="0.25">
      <c r="A15" s="49" t="s">
        <v>126</v>
      </c>
      <c r="B15" s="40" t="s">
        <v>55</v>
      </c>
      <c r="C15" s="50">
        <v>110018925957</v>
      </c>
      <c r="D15" s="49" t="s">
        <v>127</v>
      </c>
      <c r="E15" s="49" t="s">
        <v>128</v>
      </c>
      <c r="F15" s="49" t="s">
        <v>129</v>
      </c>
      <c r="G15" s="49" t="s">
        <v>130</v>
      </c>
      <c r="H15" s="49" t="s">
        <v>131</v>
      </c>
      <c r="I15" s="49" t="s">
        <v>53</v>
      </c>
      <c r="J15" s="49">
        <v>77978</v>
      </c>
      <c r="K15" s="49">
        <v>28.6753</v>
      </c>
      <c r="L15" s="49">
        <v>-96.549499999999995</v>
      </c>
      <c r="M15" s="41" cm="1">
        <f t="array" ref="M15">MEDIAN(IF('2015-2024 TRI_Nonzero'!$G:$G=A15,'2015-2024 TRI_Nonzero'!$AS:$AS))</f>
        <v>5</v>
      </c>
      <c r="N15" s="41" cm="1">
        <f t="array" ref="N15">MAX(IF('2015-2024 TRI_Nonzero'!$G:$G=A15,'2015-2024 TRI_Nonzero'!$AS:$AS))</f>
        <v>55143</v>
      </c>
      <c r="O15" t="s">
        <v>70</v>
      </c>
    </row>
    <row r="16" spans="1:15" x14ac:dyDescent="0.25">
      <c r="A16" s="51" t="s">
        <v>132</v>
      </c>
      <c r="B16" s="40" t="s">
        <v>55</v>
      </c>
      <c r="C16" s="52">
        <v>110000499041</v>
      </c>
      <c r="D16" s="51"/>
      <c r="E16" s="51" t="s">
        <v>133</v>
      </c>
      <c r="F16" s="51" t="s">
        <v>134</v>
      </c>
      <c r="G16" s="51" t="s">
        <v>135</v>
      </c>
      <c r="H16" s="51" t="s">
        <v>108</v>
      </c>
      <c r="I16" s="51" t="s">
        <v>53</v>
      </c>
      <c r="J16" s="51">
        <v>77503</v>
      </c>
      <c r="K16" s="51">
        <v>29.734055999999999</v>
      </c>
      <c r="L16" s="51">
        <v>-95.17</v>
      </c>
      <c r="M16" s="41" cm="1">
        <f t="array" ref="M16">MEDIAN(IF('2015-2024 TRI_Nonzero'!$G:$G=A16,'2015-2024 TRI_Nonzero'!$AS:$AS))</f>
        <v>15</v>
      </c>
      <c r="N16" s="41" cm="1">
        <f t="array" ref="N16">MAX(IF('2015-2024 TRI_Nonzero'!$G:$G=A16,'2015-2024 TRI_Nonzero'!$AS:$AS))</f>
        <v>15</v>
      </c>
      <c r="O16" t="s">
        <v>136</v>
      </c>
    </row>
    <row r="17" spans="13:14" x14ac:dyDescent="0.25">
      <c r="M17" s="53"/>
      <c r="N17" s="54"/>
    </row>
  </sheetData>
  <sheetProtection formatCells="0" formatColumns="0" formatRows="0"/>
  <autoFilter ref="B1:O16" xr:uid="{C736EB19-52BF-41B8-BFCA-3E50F78024E3}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F117E-AD51-4974-BFBE-2D3DE8E682BB}">
  <dimension ref="A1:AT132"/>
  <sheetViews>
    <sheetView zoomScale="80" zoomScaleNormal="80" workbookViewId="0">
      <pane ySplit="1" topLeftCell="A2" activePane="bottomLeft" state="frozen"/>
      <selection activeCell="C1" sqref="C1"/>
      <selection pane="bottomLeft"/>
    </sheetView>
  </sheetViews>
  <sheetFormatPr defaultColWidth="24.140625" defaultRowHeight="15" x14ac:dyDescent="0.25"/>
  <cols>
    <col min="1" max="1" width="19" customWidth="1"/>
    <col min="2" max="2" width="22.5703125" customWidth="1"/>
    <col min="3" max="3" width="23.140625" customWidth="1"/>
    <col min="4" max="4" width="52.7109375" bestFit="1" customWidth="1"/>
    <col min="5" max="5" width="16.85546875" customWidth="1"/>
    <col min="6" max="6" width="22.42578125" customWidth="1"/>
    <col min="7" max="7" width="19" customWidth="1"/>
    <col min="8" max="8" width="21.42578125" customWidth="1"/>
    <col min="9" max="9" width="17.42578125" customWidth="1"/>
    <col min="10" max="10" width="55.85546875" customWidth="1"/>
    <col min="11" max="11" width="37.28515625" bestFit="1" customWidth="1"/>
    <col min="12" max="12" width="19.5703125" customWidth="1"/>
    <col min="13" max="13" width="26" customWidth="1"/>
    <col min="14" max="14" width="21.42578125" customWidth="1"/>
    <col min="15" max="15" width="24.140625" customWidth="1"/>
    <col min="16" max="16" width="16.42578125" customWidth="1"/>
    <col min="17" max="17" width="18.42578125" customWidth="1"/>
    <col min="18" max="18" width="36" customWidth="1"/>
    <col min="19" max="19" width="35" customWidth="1"/>
    <col min="20" max="20" width="24.42578125" bestFit="1" customWidth="1"/>
    <col min="21" max="21" width="52" bestFit="1" customWidth="1"/>
    <col min="22" max="22" width="24.5703125" bestFit="1" customWidth="1"/>
    <col min="23" max="23" width="12.85546875" bestFit="1" customWidth="1"/>
    <col min="24" max="24" width="27.5703125" bestFit="1" customWidth="1"/>
    <col min="25" max="25" width="52.42578125" bestFit="1" customWidth="1"/>
    <col min="26" max="26" width="55.42578125" bestFit="1" customWidth="1"/>
    <col min="27" max="27" width="57.85546875" bestFit="1" customWidth="1"/>
    <col min="28" max="28" width="47.85546875" bestFit="1" customWidth="1"/>
    <col min="29" max="29" width="38.85546875" bestFit="1" customWidth="1"/>
    <col min="30" max="30" width="39.42578125" bestFit="1" customWidth="1"/>
    <col min="31" max="31" width="46" bestFit="1" customWidth="1"/>
    <col min="32" max="32" width="45.5703125" bestFit="1" customWidth="1"/>
    <col min="33" max="34" width="30.42578125" bestFit="1" customWidth="1"/>
    <col min="35" max="35" width="58" bestFit="1" customWidth="1"/>
    <col min="36" max="36" width="60.42578125" bestFit="1" customWidth="1"/>
    <col min="37" max="37" width="58" bestFit="1" customWidth="1"/>
    <col min="38" max="38" width="49" bestFit="1" customWidth="1"/>
    <col min="39" max="39" width="34.42578125" bestFit="1" customWidth="1"/>
    <col min="40" max="40" width="43.42578125" bestFit="1" customWidth="1"/>
    <col min="41" max="41" width="45.42578125" bestFit="1" customWidth="1"/>
    <col min="42" max="42" width="49.5703125" bestFit="1" customWidth="1"/>
    <col min="43" max="43" width="55.5703125" bestFit="1" customWidth="1"/>
    <col min="44" max="44" width="70.42578125" bestFit="1" customWidth="1"/>
    <col min="46" max="46" width="174.42578125" bestFit="1" customWidth="1"/>
  </cols>
  <sheetData>
    <row r="1" spans="1:46" x14ac:dyDescent="0.25">
      <c r="A1" s="27" t="s">
        <v>33</v>
      </c>
      <c r="B1" s="27" t="s">
        <v>137</v>
      </c>
      <c r="C1" s="27" t="s">
        <v>138</v>
      </c>
      <c r="D1" s="14" t="s">
        <v>1878</v>
      </c>
      <c r="E1" s="27" t="s">
        <v>139</v>
      </c>
      <c r="F1" s="27" t="s">
        <v>140</v>
      </c>
      <c r="G1" s="27" t="s">
        <v>33</v>
      </c>
      <c r="H1" s="27" t="s">
        <v>34</v>
      </c>
      <c r="I1" s="27" t="s">
        <v>35</v>
      </c>
      <c r="J1" s="27" t="s">
        <v>36</v>
      </c>
      <c r="K1" s="27" t="s">
        <v>37</v>
      </c>
      <c r="L1" s="27" t="s">
        <v>38</v>
      </c>
      <c r="M1" s="27" t="s">
        <v>39</v>
      </c>
      <c r="N1" s="27" t="s">
        <v>40</v>
      </c>
      <c r="O1" s="27" t="s">
        <v>41</v>
      </c>
      <c r="P1" s="27" t="s">
        <v>42</v>
      </c>
      <c r="Q1" s="27" t="s">
        <v>43</v>
      </c>
      <c r="R1" s="36" t="s">
        <v>141</v>
      </c>
      <c r="S1" s="27" t="s">
        <v>142</v>
      </c>
      <c r="T1" s="27" t="s">
        <v>143</v>
      </c>
      <c r="U1" s="27" t="s">
        <v>144</v>
      </c>
      <c r="V1" s="27" t="s">
        <v>145</v>
      </c>
      <c r="W1" s="27" t="s">
        <v>146</v>
      </c>
      <c r="X1" s="27" t="s">
        <v>147</v>
      </c>
      <c r="Y1" s="27" t="s">
        <v>148</v>
      </c>
      <c r="Z1" s="27" t="s">
        <v>11</v>
      </c>
      <c r="AA1" s="27" t="s">
        <v>12</v>
      </c>
      <c r="AB1" s="27" t="s">
        <v>13</v>
      </c>
      <c r="AC1" s="27" t="s">
        <v>14</v>
      </c>
      <c r="AD1" s="27" t="s">
        <v>15</v>
      </c>
      <c r="AE1" s="27" t="s">
        <v>16</v>
      </c>
      <c r="AF1" s="27" t="s">
        <v>17</v>
      </c>
      <c r="AG1" s="27" t="s">
        <v>18</v>
      </c>
      <c r="AH1" s="27" t="s">
        <v>19</v>
      </c>
      <c r="AI1" s="27" t="s">
        <v>20</v>
      </c>
      <c r="AJ1" s="27" t="s">
        <v>21</v>
      </c>
      <c r="AK1" s="27" t="s">
        <v>22</v>
      </c>
      <c r="AL1" s="27" t="s">
        <v>23</v>
      </c>
      <c r="AM1" s="27" t="s">
        <v>24</v>
      </c>
      <c r="AN1" s="27" t="s">
        <v>25</v>
      </c>
      <c r="AO1" s="27" t="s">
        <v>26</v>
      </c>
      <c r="AP1" s="27" t="s">
        <v>27</v>
      </c>
      <c r="AQ1" s="27" t="s">
        <v>28</v>
      </c>
      <c r="AR1" s="27" t="s">
        <v>29</v>
      </c>
      <c r="AS1" s="34" t="s">
        <v>149</v>
      </c>
      <c r="AT1" s="71" t="s">
        <v>149</v>
      </c>
    </row>
    <row r="2" spans="1:46" x14ac:dyDescent="0.25">
      <c r="A2" t="s">
        <v>126</v>
      </c>
      <c r="B2" s="61" t="s">
        <v>1553</v>
      </c>
      <c r="C2" t="s">
        <v>150</v>
      </c>
      <c r="D2" s="42" t="str">
        <f>IFERROR(VLOOKUP(G2, 'Facility Summary_old'!$A$1:$B$16, 2, FALSE), VLOOKUP(G2, '2021-2024 TRI Air Mapping'!$A:$B, 2, FALSE))</f>
        <v>Manufacturing</v>
      </c>
      <c r="E2" t="s">
        <v>151</v>
      </c>
      <c r="F2">
        <v>2023</v>
      </c>
      <c r="G2" t="s">
        <v>126</v>
      </c>
      <c r="H2">
        <v>110018925957</v>
      </c>
      <c r="I2" t="s">
        <v>127</v>
      </c>
      <c r="J2" t="s">
        <v>128</v>
      </c>
      <c r="K2" t="s">
        <v>129</v>
      </c>
      <c r="L2" t="s">
        <v>130</v>
      </c>
      <c r="M2" t="s">
        <v>131</v>
      </c>
      <c r="N2" t="s">
        <v>53</v>
      </c>
      <c r="O2">
        <v>77978</v>
      </c>
      <c r="P2">
        <v>28.697590000000002</v>
      </c>
      <c r="Q2">
        <v>-96.542101000000002</v>
      </c>
      <c r="R2">
        <v>1323221956358</v>
      </c>
      <c r="S2" s="61" t="s">
        <v>1756</v>
      </c>
      <c r="U2" t="s">
        <v>157</v>
      </c>
      <c r="X2">
        <v>325211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 s="51">
        <v>0</v>
      </c>
      <c r="AI2">
        <v>5</v>
      </c>
      <c r="AJ2">
        <v>0</v>
      </c>
      <c r="AK2">
        <v>0</v>
      </c>
      <c r="AL2">
        <v>0</v>
      </c>
      <c r="AM2">
        <v>55138</v>
      </c>
      <c r="AN2">
        <v>0</v>
      </c>
      <c r="AO2">
        <v>0</v>
      </c>
      <c r="AP2">
        <v>0</v>
      </c>
      <c r="AQ2">
        <v>0</v>
      </c>
      <c r="AR2">
        <v>0</v>
      </c>
      <c r="AS2" s="42">
        <v>55143</v>
      </c>
      <c r="AT2" t="str" cm="1">
        <f t="array" ref="AT2">_xlfn.TEXTJOIN(",", TRUE, _xlfn._xlws.FILTER($Z$1:$AR$1, Z2:AR2&lt;&gt;0))</f>
        <v>230 OFF-SITE – UNDERGROUND INJECTION - CLASS 1 WELLS,236 OFF-SITE - OTHER LANDFILLS</v>
      </c>
    </row>
    <row r="3" spans="1:46" x14ac:dyDescent="0.25">
      <c r="A3" s="42" t="s">
        <v>126</v>
      </c>
      <c r="B3" s="68" t="s">
        <v>1553</v>
      </c>
      <c r="C3" s="42" t="s">
        <v>150</v>
      </c>
      <c r="D3" s="42" t="str">
        <f>IFERROR(VLOOKUP(G3, 'Facility Summary_old'!$A$1:$B$16, 2, FALSE), VLOOKUP(G3, '2021-2024 TRI Air Mapping'!$A:$B, 2, FALSE))</f>
        <v>Manufacturing</v>
      </c>
      <c r="E3" s="42" t="s">
        <v>151</v>
      </c>
      <c r="F3" s="42">
        <v>2022</v>
      </c>
      <c r="G3" s="42" t="s">
        <v>126</v>
      </c>
      <c r="H3" s="42">
        <v>110018925957</v>
      </c>
      <c r="I3" s="42" t="s">
        <v>127</v>
      </c>
      <c r="J3" s="42" t="s">
        <v>128</v>
      </c>
      <c r="K3" s="42" t="s">
        <v>129</v>
      </c>
      <c r="L3" s="42" t="s">
        <v>130</v>
      </c>
      <c r="M3" s="42" t="s">
        <v>131</v>
      </c>
      <c r="N3" s="42" t="s">
        <v>53</v>
      </c>
      <c r="O3" s="42">
        <v>77978</v>
      </c>
      <c r="P3" s="42">
        <v>28.697590000000002</v>
      </c>
      <c r="Q3" s="42">
        <v>-96.542101000000002</v>
      </c>
      <c r="R3" s="42">
        <v>1322221556133</v>
      </c>
      <c r="S3" s="68" t="s">
        <v>1756</v>
      </c>
      <c r="T3" s="42"/>
      <c r="U3" s="42" t="s">
        <v>157</v>
      </c>
      <c r="V3" s="42"/>
      <c r="W3" s="42"/>
      <c r="X3" s="42">
        <v>325199</v>
      </c>
      <c r="Y3" s="42"/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  <c r="AG3" s="42">
        <v>0</v>
      </c>
      <c r="AH3" s="49">
        <v>0</v>
      </c>
      <c r="AI3" s="42">
        <v>1</v>
      </c>
      <c r="AJ3" s="42">
        <v>0</v>
      </c>
      <c r="AK3" s="42">
        <v>0</v>
      </c>
      <c r="AL3" s="42">
        <v>0</v>
      </c>
      <c r="AM3" s="42">
        <v>11630</v>
      </c>
      <c r="AN3" s="42">
        <v>0</v>
      </c>
      <c r="AO3" s="42">
        <v>0</v>
      </c>
      <c r="AP3" s="42">
        <v>0</v>
      </c>
      <c r="AQ3" s="42">
        <v>0</v>
      </c>
      <c r="AR3" s="42">
        <v>0</v>
      </c>
      <c r="AS3" s="42">
        <v>11631</v>
      </c>
      <c r="AT3" t="str" cm="1">
        <f t="array" ref="AT3">_xlfn.TEXTJOIN(",", TRUE, _xlfn._xlws.FILTER($Z$1:$AR$1, Z3:AR3&lt;&gt;0))</f>
        <v>230 OFF-SITE – UNDERGROUND INJECTION - CLASS 1 WELLS,236 OFF-SITE - OTHER LANDFILLS</v>
      </c>
    </row>
    <row r="4" spans="1:46" x14ac:dyDescent="0.25">
      <c r="A4" t="s">
        <v>121</v>
      </c>
      <c r="B4">
        <v>107062</v>
      </c>
      <c r="C4" t="s">
        <v>150</v>
      </c>
      <c r="D4" s="28" t="s">
        <v>55</v>
      </c>
      <c r="E4" t="s">
        <v>151</v>
      </c>
      <c r="F4">
        <v>2017</v>
      </c>
      <c r="G4" t="s">
        <v>121</v>
      </c>
      <c r="H4" s="35">
        <v>110066943605</v>
      </c>
      <c r="I4" t="s">
        <v>122</v>
      </c>
      <c r="J4" t="s">
        <v>123</v>
      </c>
      <c r="K4" t="s">
        <v>124</v>
      </c>
      <c r="L4" t="s">
        <v>51</v>
      </c>
      <c r="M4" t="s">
        <v>52</v>
      </c>
      <c r="N4" t="s">
        <v>53</v>
      </c>
      <c r="O4">
        <v>77541</v>
      </c>
      <c r="P4">
        <v>28.981691999999999</v>
      </c>
      <c r="Q4">
        <v>-95.376501000000005</v>
      </c>
      <c r="R4" s="35">
        <v>1317216222048</v>
      </c>
      <c r="S4">
        <v>9</v>
      </c>
      <c r="T4" t="s">
        <v>152</v>
      </c>
      <c r="U4" t="s">
        <v>166</v>
      </c>
      <c r="X4">
        <v>325199</v>
      </c>
      <c r="Y4" t="s">
        <v>154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 s="51">
        <v>0</v>
      </c>
      <c r="AI4">
        <v>0</v>
      </c>
      <c r="AJ4">
        <v>0</v>
      </c>
      <c r="AK4">
        <v>0</v>
      </c>
      <c r="AL4">
        <v>0</v>
      </c>
      <c r="AM4">
        <v>8401</v>
      </c>
      <c r="AN4">
        <v>0</v>
      </c>
      <c r="AO4">
        <v>0</v>
      </c>
      <c r="AP4">
        <v>0</v>
      </c>
      <c r="AQ4">
        <v>0</v>
      </c>
      <c r="AR4">
        <v>0</v>
      </c>
      <c r="AS4" s="29">
        <f>SUM(Z4:AR4)</f>
        <v>8401</v>
      </c>
      <c r="AT4" t="str" cm="1">
        <f t="array" ref="AT4">_xlfn.TEXTJOIN(",", TRUE, _xlfn._xlws.FILTER($Z$1:$AR$1, Z4:AR4&lt;&gt;0))</f>
        <v>236 OFF-SITE - OTHER LANDFILLS</v>
      </c>
    </row>
    <row r="5" spans="1:46" x14ac:dyDescent="0.25">
      <c r="A5" t="s">
        <v>64</v>
      </c>
      <c r="B5">
        <v>107062</v>
      </c>
      <c r="C5" t="s">
        <v>150</v>
      </c>
      <c r="D5" s="28" t="s">
        <v>55</v>
      </c>
      <c r="E5" t="s">
        <v>151</v>
      </c>
      <c r="F5">
        <v>2017</v>
      </c>
      <c r="G5" t="s">
        <v>64</v>
      </c>
      <c r="H5" s="35">
        <v>110000746328</v>
      </c>
      <c r="I5" t="s">
        <v>65</v>
      </c>
      <c r="J5" t="s">
        <v>66</v>
      </c>
      <c r="K5" t="s">
        <v>67</v>
      </c>
      <c r="L5" t="s">
        <v>68</v>
      </c>
      <c r="M5" t="s">
        <v>69</v>
      </c>
      <c r="N5" t="s">
        <v>62</v>
      </c>
      <c r="O5">
        <v>70734</v>
      </c>
      <c r="P5">
        <v>30.208604000000001</v>
      </c>
      <c r="Q5">
        <v>-91.011127999999999</v>
      </c>
      <c r="R5" s="35">
        <v>1317216079828</v>
      </c>
      <c r="S5">
        <v>7</v>
      </c>
      <c r="T5" t="s">
        <v>165</v>
      </c>
      <c r="U5" t="s">
        <v>168</v>
      </c>
      <c r="X5">
        <v>325211</v>
      </c>
      <c r="Y5" t="s">
        <v>158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 s="49">
        <v>0</v>
      </c>
      <c r="AI5">
        <v>0</v>
      </c>
      <c r="AJ5">
        <v>0</v>
      </c>
      <c r="AK5">
        <v>0</v>
      </c>
      <c r="AL5">
        <v>0</v>
      </c>
      <c r="AM5">
        <v>1200</v>
      </c>
      <c r="AN5">
        <v>0</v>
      </c>
      <c r="AO5">
        <v>0</v>
      </c>
      <c r="AP5">
        <v>0</v>
      </c>
      <c r="AQ5">
        <v>0</v>
      </c>
      <c r="AR5">
        <v>0</v>
      </c>
      <c r="AS5" s="29">
        <f>SUM(Z5:AR5)</f>
        <v>1200</v>
      </c>
      <c r="AT5" t="str" cm="1">
        <f t="array" ref="AT5">_xlfn.TEXTJOIN(",", TRUE, _xlfn._xlws.FILTER($Z$1:$AR$1, Z5:AR5&lt;&gt;0))</f>
        <v>236 OFF-SITE - OTHER LANDFILLS</v>
      </c>
    </row>
    <row r="6" spans="1:46" x14ac:dyDescent="0.25">
      <c r="A6" s="42" t="s">
        <v>121</v>
      </c>
      <c r="B6" s="42">
        <v>107062</v>
      </c>
      <c r="C6" s="42" t="s">
        <v>150</v>
      </c>
      <c r="D6" s="42" t="str">
        <f>IFERROR(VLOOKUP(G6, 'Facility Summary_old'!$A$1:$B$16, 2, FALSE), VLOOKUP(G6, '2021-2024 TRI Air Mapping'!$A:$B, 2, FALSE))</f>
        <v>Manufacturing</v>
      </c>
      <c r="E6" s="42" t="s">
        <v>151</v>
      </c>
      <c r="F6" s="42">
        <v>2021</v>
      </c>
      <c r="G6" s="42" t="s">
        <v>121</v>
      </c>
      <c r="H6" s="42">
        <v>110066943605</v>
      </c>
      <c r="I6" s="42" t="s">
        <v>122</v>
      </c>
      <c r="J6" s="42" t="s">
        <v>167</v>
      </c>
      <c r="K6" s="42" t="s">
        <v>50</v>
      </c>
      <c r="L6" s="42" t="s">
        <v>51</v>
      </c>
      <c r="M6" s="42" t="s">
        <v>52</v>
      </c>
      <c r="N6" s="42" t="s">
        <v>53</v>
      </c>
      <c r="O6" s="42">
        <v>77541</v>
      </c>
      <c r="P6" s="42">
        <v>28.969389</v>
      </c>
      <c r="Q6" s="42">
        <v>-95.379527999999993</v>
      </c>
      <c r="R6" s="42">
        <v>1321220195883</v>
      </c>
      <c r="S6" s="42">
        <v>9</v>
      </c>
      <c r="T6" s="42"/>
      <c r="U6" s="42" t="s">
        <v>166</v>
      </c>
      <c r="V6" s="42"/>
      <c r="W6" s="42"/>
      <c r="X6" s="42">
        <v>325199</v>
      </c>
      <c r="Y6" s="42"/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  <c r="AG6" s="42">
        <v>0</v>
      </c>
      <c r="AH6" s="51">
        <v>0</v>
      </c>
      <c r="AI6" s="42">
        <v>0</v>
      </c>
      <c r="AJ6" s="42">
        <v>0</v>
      </c>
      <c r="AK6" s="42">
        <v>0</v>
      </c>
      <c r="AL6" s="42">
        <v>0</v>
      </c>
      <c r="AM6" s="42">
        <v>131</v>
      </c>
      <c r="AN6" s="42">
        <v>0</v>
      </c>
      <c r="AO6" s="42">
        <v>0</v>
      </c>
      <c r="AP6" s="42">
        <v>0</v>
      </c>
      <c r="AQ6" s="42">
        <v>0</v>
      </c>
      <c r="AR6" s="42">
        <v>0</v>
      </c>
      <c r="AS6" s="42">
        <v>131</v>
      </c>
      <c r="AT6" t="str" cm="1">
        <f t="array" ref="AT6">_xlfn.TEXTJOIN(",", TRUE, _xlfn._xlws.FILTER($Z$1:$AR$1, Z6:AR6&lt;&gt;0))</f>
        <v>236 OFF-SITE - OTHER LANDFILLS</v>
      </c>
    </row>
    <row r="7" spans="1:46" x14ac:dyDescent="0.25">
      <c r="A7" s="42" t="s">
        <v>121</v>
      </c>
      <c r="B7" s="68" t="s">
        <v>1553</v>
      </c>
      <c r="C7" s="42" t="s">
        <v>150</v>
      </c>
      <c r="D7" s="42" t="str">
        <f>IFERROR(VLOOKUP(G7, 'Facility Summary_old'!$A$1:$B$16, 2, FALSE), VLOOKUP(G7, '2021-2024 TRI Air Mapping'!$A:$B, 2, FALSE))</f>
        <v>Manufacturing</v>
      </c>
      <c r="E7" s="42" t="s">
        <v>151</v>
      </c>
      <c r="F7" s="42">
        <v>2022</v>
      </c>
      <c r="G7" s="42" t="s">
        <v>121</v>
      </c>
      <c r="H7" s="42">
        <v>110066943605</v>
      </c>
      <c r="I7" s="42" t="s">
        <v>122</v>
      </c>
      <c r="J7" s="42" t="s">
        <v>167</v>
      </c>
      <c r="K7" s="42" t="s">
        <v>50</v>
      </c>
      <c r="L7" s="42" t="s">
        <v>51</v>
      </c>
      <c r="M7" s="42" t="s">
        <v>52</v>
      </c>
      <c r="N7" s="42" t="s">
        <v>53</v>
      </c>
      <c r="O7" s="42">
        <v>77541</v>
      </c>
      <c r="P7" s="42">
        <v>28.969389</v>
      </c>
      <c r="Q7" s="42">
        <v>-95.379527999999993</v>
      </c>
      <c r="R7" s="42">
        <v>1322221322959</v>
      </c>
      <c r="S7" s="68" t="s">
        <v>1757</v>
      </c>
      <c r="T7" s="42"/>
      <c r="U7" s="42" t="s">
        <v>166</v>
      </c>
      <c r="V7" s="42"/>
      <c r="W7" s="42"/>
      <c r="X7" s="42">
        <v>325199</v>
      </c>
      <c r="Y7" s="42"/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  <c r="AG7" s="42">
        <v>0</v>
      </c>
      <c r="AH7" s="49">
        <v>0</v>
      </c>
      <c r="AI7" s="42">
        <v>0</v>
      </c>
      <c r="AJ7" s="42">
        <v>0</v>
      </c>
      <c r="AK7" s="42">
        <v>0</v>
      </c>
      <c r="AL7" s="42">
        <v>0</v>
      </c>
      <c r="AM7" s="42">
        <v>69</v>
      </c>
      <c r="AN7" s="42">
        <v>0</v>
      </c>
      <c r="AO7" s="42">
        <v>0</v>
      </c>
      <c r="AP7" s="42">
        <v>0</v>
      </c>
      <c r="AQ7" s="42">
        <v>0</v>
      </c>
      <c r="AR7" s="42">
        <v>0</v>
      </c>
      <c r="AS7" s="42">
        <v>69</v>
      </c>
      <c r="AT7" t="str" cm="1">
        <f t="array" ref="AT7">_xlfn.TEXTJOIN(",", TRUE, _xlfn._xlws.FILTER($Z$1:$AR$1, Z7:AR7&lt;&gt;0))</f>
        <v>236 OFF-SITE - OTHER LANDFILLS</v>
      </c>
    </row>
    <row r="8" spans="1:46" x14ac:dyDescent="0.25">
      <c r="A8" s="42" t="s">
        <v>121</v>
      </c>
      <c r="B8" s="42">
        <v>107062</v>
      </c>
      <c r="C8" s="42" t="s">
        <v>150</v>
      </c>
      <c r="D8" s="28" t="s">
        <v>55</v>
      </c>
      <c r="E8" s="42" t="s">
        <v>151</v>
      </c>
      <c r="F8" s="42">
        <v>2016</v>
      </c>
      <c r="G8" s="42" t="s">
        <v>121</v>
      </c>
      <c r="H8" s="43">
        <v>110066943605</v>
      </c>
      <c r="I8" s="42" t="s">
        <v>122</v>
      </c>
      <c r="J8" s="42" t="s">
        <v>123</v>
      </c>
      <c r="K8" s="42" t="s">
        <v>124</v>
      </c>
      <c r="L8" s="42" t="s">
        <v>51</v>
      </c>
      <c r="M8" s="42" t="s">
        <v>52</v>
      </c>
      <c r="N8" s="42" t="s">
        <v>53</v>
      </c>
      <c r="O8" s="42">
        <v>77541</v>
      </c>
      <c r="P8" s="42">
        <v>28.981691999999999</v>
      </c>
      <c r="Q8" s="42">
        <v>-95.376501000000005</v>
      </c>
      <c r="R8" s="43">
        <v>1316218614865</v>
      </c>
      <c r="S8" s="42">
        <v>9</v>
      </c>
      <c r="T8" s="42" t="s">
        <v>152</v>
      </c>
      <c r="U8" s="42" t="s">
        <v>166</v>
      </c>
      <c r="V8" s="42"/>
      <c r="W8" s="42"/>
      <c r="X8" s="42">
        <v>325199</v>
      </c>
      <c r="Y8" s="42" t="s">
        <v>154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  <c r="AG8" s="42">
        <v>0</v>
      </c>
      <c r="AH8" s="51">
        <v>0</v>
      </c>
      <c r="AI8" s="42">
        <v>0</v>
      </c>
      <c r="AJ8" s="42">
        <v>0</v>
      </c>
      <c r="AK8" s="42">
        <v>0</v>
      </c>
      <c r="AL8" s="42">
        <v>0</v>
      </c>
      <c r="AM8" s="42">
        <v>48</v>
      </c>
      <c r="AN8" s="42">
        <v>0</v>
      </c>
      <c r="AO8" s="42">
        <v>0</v>
      </c>
      <c r="AP8" s="42">
        <v>0</v>
      </c>
      <c r="AQ8" s="42">
        <v>0</v>
      </c>
      <c r="AR8" s="42">
        <v>0</v>
      </c>
      <c r="AS8" s="29">
        <f>SUM(Z8:AR8)</f>
        <v>48</v>
      </c>
      <c r="AT8" t="str" cm="1">
        <f t="array" ref="AT8">_xlfn.TEXTJOIN(",", TRUE, _xlfn._xlws.FILTER($Z$1:$AR$1, Z8:AR8&lt;&gt;0))</f>
        <v>236 OFF-SITE - OTHER LANDFILLS</v>
      </c>
    </row>
    <row r="9" spans="1:46" x14ac:dyDescent="0.25">
      <c r="A9" s="42" t="s">
        <v>121</v>
      </c>
      <c r="B9" s="42">
        <v>107062</v>
      </c>
      <c r="C9" s="42" t="s">
        <v>150</v>
      </c>
      <c r="D9" s="28" t="s">
        <v>55</v>
      </c>
      <c r="E9" s="42" t="s">
        <v>151</v>
      </c>
      <c r="F9" s="42">
        <v>2018</v>
      </c>
      <c r="G9" s="42" t="s">
        <v>121</v>
      </c>
      <c r="H9" s="43">
        <v>110066943605</v>
      </c>
      <c r="I9" s="42" t="s">
        <v>122</v>
      </c>
      <c r="J9" s="42" t="s">
        <v>123</v>
      </c>
      <c r="K9" s="42" t="s">
        <v>124</v>
      </c>
      <c r="L9" s="42" t="s">
        <v>51</v>
      </c>
      <c r="M9" s="42" t="s">
        <v>52</v>
      </c>
      <c r="N9" s="42" t="s">
        <v>53</v>
      </c>
      <c r="O9" s="42">
        <v>77541</v>
      </c>
      <c r="P9" s="42">
        <v>28.981691999999999</v>
      </c>
      <c r="Q9" s="42">
        <v>-95.376501000000005</v>
      </c>
      <c r="R9" s="43">
        <v>1318218520474</v>
      </c>
      <c r="S9" s="42">
        <v>9</v>
      </c>
      <c r="T9" s="42" t="s">
        <v>152</v>
      </c>
      <c r="U9" s="42" t="s">
        <v>166</v>
      </c>
      <c r="V9" s="42"/>
      <c r="W9" s="42"/>
      <c r="X9" s="42">
        <v>325199</v>
      </c>
      <c r="Y9" s="42" t="s">
        <v>154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  <c r="AG9" s="42">
        <v>0</v>
      </c>
      <c r="AH9" s="49">
        <v>0</v>
      </c>
      <c r="AI9" s="42">
        <v>0</v>
      </c>
      <c r="AJ9" s="42">
        <v>0</v>
      </c>
      <c r="AK9" s="42">
        <v>0</v>
      </c>
      <c r="AL9" s="42">
        <v>0</v>
      </c>
      <c r="AM9" s="42">
        <v>43</v>
      </c>
      <c r="AN9" s="42">
        <v>0</v>
      </c>
      <c r="AO9" s="42">
        <v>0</v>
      </c>
      <c r="AP9" s="42">
        <v>0</v>
      </c>
      <c r="AQ9" s="42">
        <v>0</v>
      </c>
      <c r="AR9" s="42">
        <v>0</v>
      </c>
      <c r="AS9" s="29">
        <f>SUM(Z9:AR9)</f>
        <v>43</v>
      </c>
      <c r="AT9" t="str" cm="1">
        <f t="array" ref="AT9">_xlfn.TEXTJOIN(",", TRUE, _xlfn._xlws.FILTER($Z$1:$AR$1, Z9:AR9&lt;&gt;0))</f>
        <v>236 OFF-SITE - OTHER LANDFILLS</v>
      </c>
    </row>
    <row r="10" spans="1:46" x14ac:dyDescent="0.25">
      <c r="A10" t="s">
        <v>121</v>
      </c>
      <c r="B10" t="s">
        <v>1553</v>
      </c>
      <c r="C10" t="s">
        <v>150</v>
      </c>
      <c r="D10" s="42" t="str">
        <f>IFERROR(VLOOKUP(G10, 'Facility Summary_old'!$A$1:$B$16, 2, FALSE), VLOOKUP(G10, '2021-2024 TRI Air Mapping'!$A:$B, 2, FALSE))</f>
        <v>Manufacturing</v>
      </c>
      <c r="E10" t="s">
        <v>151</v>
      </c>
      <c r="F10">
        <v>2024</v>
      </c>
      <c r="G10" t="s">
        <v>121</v>
      </c>
      <c r="H10">
        <v>110066943605</v>
      </c>
      <c r="I10" t="s">
        <v>122</v>
      </c>
      <c r="J10" t="s">
        <v>167</v>
      </c>
      <c r="K10" t="s">
        <v>50</v>
      </c>
      <c r="L10" t="s">
        <v>51</v>
      </c>
      <c r="M10" t="s">
        <v>52</v>
      </c>
      <c r="N10" t="s">
        <v>53</v>
      </c>
      <c r="O10" t="s">
        <v>1455</v>
      </c>
      <c r="P10" t="s">
        <v>1632</v>
      </c>
      <c r="Q10" t="s">
        <v>1633</v>
      </c>
      <c r="R10" t="s">
        <v>1717</v>
      </c>
      <c r="S10" t="s">
        <v>1757</v>
      </c>
      <c r="U10" t="s">
        <v>166</v>
      </c>
      <c r="X10" t="s">
        <v>1789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 s="51">
        <v>0</v>
      </c>
      <c r="AI10">
        <v>0</v>
      </c>
      <c r="AJ10">
        <v>0</v>
      </c>
      <c r="AK10">
        <v>0</v>
      </c>
      <c r="AL10">
        <v>0</v>
      </c>
      <c r="AM10">
        <v>29</v>
      </c>
      <c r="AN10">
        <v>0</v>
      </c>
      <c r="AO10">
        <v>0</v>
      </c>
      <c r="AP10">
        <v>0</v>
      </c>
      <c r="AQ10">
        <v>0</v>
      </c>
      <c r="AR10">
        <v>0</v>
      </c>
      <c r="AS10" s="42">
        <v>29</v>
      </c>
      <c r="AT10" t="str" cm="1">
        <f t="array" ref="AT10">_xlfn.TEXTJOIN(",", TRUE, _xlfn._xlws.FILTER($Z$1:$AR$1, Z10:AR10&lt;&gt;0))</f>
        <v>236 OFF-SITE - OTHER LANDFILLS</v>
      </c>
    </row>
    <row r="11" spans="1:46" x14ac:dyDescent="0.25">
      <c r="A11" t="s">
        <v>1537</v>
      </c>
      <c r="B11" t="s">
        <v>1553</v>
      </c>
      <c r="C11" t="s">
        <v>150</v>
      </c>
      <c r="D11" s="42" t="str">
        <f>IFERROR(VLOOKUP(G11, 'Facility Summary_old'!$A$1:$B$16, 2, FALSE), VLOOKUP(G11, '2021-2024 TRI Air Mapping'!$A:$B, 2, FALSE))</f>
        <v>Manufacturing</v>
      </c>
      <c r="E11" t="s">
        <v>151</v>
      </c>
      <c r="F11">
        <v>2024</v>
      </c>
      <c r="G11" t="s">
        <v>1537</v>
      </c>
      <c r="H11">
        <v>110017326963</v>
      </c>
      <c r="I11" t="s">
        <v>1577</v>
      </c>
      <c r="J11" t="s">
        <v>1368</v>
      </c>
      <c r="K11" t="s">
        <v>1369</v>
      </c>
      <c r="L11" t="s">
        <v>1473</v>
      </c>
      <c r="M11" t="s">
        <v>1473</v>
      </c>
      <c r="N11" t="s">
        <v>1458</v>
      </c>
      <c r="O11" t="s">
        <v>1474</v>
      </c>
      <c r="P11" t="s">
        <v>1648</v>
      </c>
      <c r="Q11" t="s">
        <v>1649</v>
      </c>
      <c r="R11" t="s">
        <v>1725</v>
      </c>
      <c r="S11" t="s">
        <v>1753</v>
      </c>
      <c r="U11" t="s">
        <v>1368</v>
      </c>
      <c r="X11" t="s">
        <v>1789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 s="49">
        <v>0</v>
      </c>
      <c r="AI11">
        <v>0</v>
      </c>
      <c r="AJ11">
        <v>0</v>
      </c>
      <c r="AK11">
        <v>0</v>
      </c>
      <c r="AL11">
        <v>0</v>
      </c>
      <c r="AM11">
        <v>26</v>
      </c>
      <c r="AN11">
        <v>0</v>
      </c>
      <c r="AO11">
        <v>0</v>
      </c>
      <c r="AP11">
        <v>0</v>
      </c>
      <c r="AQ11">
        <v>0</v>
      </c>
      <c r="AR11">
        <v>0</v>
      </c>
      <c r="AS11" s="42">
        <v>26</v>
      </c>
      <c r="AT11" t="str" cm="1">
        <f t="array" ref="AT11">_xlfn.TEXTJOIN(",", TRUE, _xlfn._xlws.FILTER($Z$1:$AR$1, Z11:AR11&lt;&gt;0))</f>
        <v>236 OFF-SITE - OTHER LANDFILLS</v>
      </c>
    </row>
    <row r="12" spans="1:46" x14ac:dyDescent="0.25">
      <c r="A12" t="s">
        <v>121</v>
      </c>
      <c r="B12" s="61" t="s">
        <v>1553</v>
      </c>
      <c r="C12" t="s">
        <v>150</v>
      </c>
      <c r="D12" s="42" t="str">
        <f>IFERROR(VLOOKUP(G12, 'Facility Summary_old'!$A$1:$B$16, 2, FALSE), VLOOKUP(G12, '2021-2024 TRI Air Mapping'!$A:$B, 2, FALSE))</f>
        <v>Manufacturing</v>
      </c>
      <c r="E12" t="s">
        <v>151</v>
      </c>
      <c r="F12">
        <v>2023</v>
      </c>
      <c r="G12" t="s">
        <v>121</v>
      </c>
      <c r="H12">
        <v>110066943605</v>
      </c>
      <c r="I12" t="s">
        <v>122</v>
      </c>
      <c r="J12" t="s">
        <v>167</v>
      </c>
      <c r="K12" t="s">
        <v>50</v>
      </c>
      <c r="L12" t="s">
        <v>51</v>
      </c>
      <c r="M12" t="s">
        <v>52</v>
      </c>
      <c r="N12" t="s">
        <v>53</v>
      </c>
      <c r="O12">
        <v>77541</v>
      </c>
      <c r="P12">
        <v>28.969389</v>
      </c>
      <c r="Q12">
        <v>-95.379527999999993</v>
      </c>
      <c r="R12">
        <v>1323221997594</v>
      </c>
      <c r="S12" s="61" t="s">
        <v>1757</v>
      </c>
      <c r="U12" t="s">
        <v>166</v>
      </c>
      <c r="X12">
        <v>325199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 s="51">
        <v>0</v>
      </c>
      <c r="AI12">
        <v>0</v>
      </c>
      <c r="AJ12">
        <v>0</v>
      </c>
      <c r="AK12">
        <v>0</v>
      </c>
      <c r="AL12">
        <v>0</v>
      </c>
      <c r="AM12">
        <v>22</v>
      </c>
      <c r="AN12">
        <v>0</v>
      </c>
      <c r="AO12">
        <v>0</v>
      </c>
      <c r="AP12">
        <v>0</v>
      </c>
      <c r="AQ12">
        <v>0</v>
      </c>
      <c r="AR12">
        <v>0</v>
      </c>
      <c r="AS12" s="42">
        <v>22</v>
      </c>
      <c r="AT12" t="str" cm="1">
        <f t="array" ref="AT12">_xlfn.TEXTJOIN(",", TRUE, _xlfn._xlws.FILTER($Z$1:$AR$1, Z12:AR12&lt;&gt;0))</f>
        <v>236 OFF-SITE - OTHER LANDFILLS</v>
      </c>
    </row>
    <row r="13" spans="1:46" x14ac:dyDescent="0.25">
      <c r="A13" t="s">
        <v>121</v>
      </c>
      <c r="B13">
        <v>107062</v>
      </c>
      <c r="C13" t="s">
        <v>150</v>
      </c>
      <c r="D13" s="28" t="s">
        <v>55</v>
      </c>
      <c r="E13" t="s">
        <v>151</v>
      </c>
      <c r="F13">
        <v>2019</v>
      </c>
      <c r="G13" t="s">
        <v>121</v>
      </c>
      <c r="H13" s="35">
        <v>110066943605</v>
      </c>
      <c r="I13" t="s">
        <v>122</v>
      </c>
      <c r="J13" t="s">
        <v>123</v>
      </c>
      <c r="K13" t="s">
        <v>124</v>
      </c>
      <c r="L13" t="s">
        <v>51</v>
      </c>
      <c r="M13" t="s">
        <v>52</v>
      </c>
      <c r="N13" t="s">
        <v>53</v>
      </c>
      <c r="O13">
        <v>77541</v>
      </c>
      <c r="P13">
        <v>28.981691999999999</v>
      </c>
      <c r="Q13">
        <v>-95.376501000000005</v>
      </c>
      <c r="R13" s="35">
        <v>1319218614840</v>
      </c>
      <c r="S13">
        <v>9</v>
      </c>
      <c r="T13" t="s">
        <v>152</v>
      </c>
      <c r="U13" t="s">
        <v>166</v>
      </c>
      <c r="X13">
        <v>325199</v>
      </c>
      <c r="Y13" t="s">
        <v>154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 s="49">
        <v>0</v>
      </c>
      <c r="AI13">
        <v>0</v>
      </c>
      <c r="AJ13">
        <v>0</v>
      </c>
      <c r="AK13">
        <v>0</v>
      </c>
      <c r="AL13">
        <v>0</v>
      </c>
      <c r="AM13">
        <v>14</v>
      </c>
      <c r="AN13">
        <v>0</v>
      </c>
      <c r="AO13">
        <v>0</v>
      </c>
      <c r="AP13">
        <v>0</v>
      </c>
      <c r="AQ13">
        <v>0</v>
      </c>
      <c r="AR13">
        <v>0</v>
      </c>
      <c r="AS13" s="29">
        <f>SUM(Z13:AR13)</f>
        <v>14</v>
      </c>
      <c r="AT13" t="str" cm="1">
        <f t="array" ref="AT13">_xlfn.TEXTJOIN(",", TRUE, _xlfn._xlws.FILTER($Z$1:$AR$1, Z13:AR13&lt;&gt;0))</f>
        <v>236 OFF-SITE - OTHER LANDFILLS</v>
      </c>
    </row>
    <row r="14" spans="1:46" x14ac:dyDescent="0.25">
      <c r="A14" t="s">
        <v>77</v>
      </c>
      <c r="B14">
        <v>107062</v>
      </c>
      <c r="C14" t="s">
        <v>150</v>
      </c>
      <c r="D14" s="28" t="s">
        <v>55</v>
      </c>
      <c r="E14" t="s">
        <v>151</v>
      </c>
      <c r="F14">
        <v>2017</v>
      </c>
      <c r="G14" t="s">
        <v>77</v>
      </c>
      <c r="H14" s="35">
        <v>110001244724</v>
      </c>
      <c r="I14" t="s">
        <v>78</v>
      </c>
      <c r="J14" t="s">
        <v>79</v>
      </c>
      <c r="K14" t="s">
        <v>80</v>
      </c>
      <c r="L14" t="s">
        <v>81</v>
      </c>
      <c r="M14" t="s">
        <v>82</v>
      </c>
      <c r="N14" t="s">
        <v>62</v>
      </c>
      <c r="O14">
        <v>70764</v>
      </c>
      <c r="P14">
        <v>30.320903000000001</v>
      </c>
      <c r="Q14">
        <v>-91.239014999999995</v>
      </c>
      <c r="R14" s="35">
        <v>1317216588172</v>
      </c>
      <c r="S14">
        <v>8</v>
      </c>
      <c r="T14" t="s">
        <v>155</v>
      </c>
      <c r="U14" t="s">
        <v>153</v>
      </c>
      <c r="X14">
        <v>325199</v>
      </c>
      <c r="Y14" t="s">
        <v>154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 s="51">
        <v>0</v>
      </c>
      <c r="AI14">
        <v>0</v>
      </c>
      <c r="AJ14">
        <v>0</v>
      </c>
      <c r="AK14">
        <v>0</v>
      </c>
      <c r="AL14">
        <v>0</v>
      </c>
      <c r="AM14">
        <v>9</v>
      </c>
      <c r="AN14">
        <v>0</v>
      </c>
      <c r="AO14">
        <v>0</v>
      </c>
      <c r="AP14">
        <v>0</v>
      </c>
      <c r="AQ14">
        <v>0</v>
      </c>
      <c r="AR14">
        <v>0</v>
      </c>
      <c r="AS14" s="29">
        <f>SUM(Z14:AR14)</f>
        <v>9</v>
      </c>
      <c r="AT14" t="str" cm="1">
        <f t="array" ref="AT14">_xlfn.TEXTJOIN(",", TRUE, _xlfn._xlws.FILTER($Z$1:$AR$1, Z14:AR14&lt;&gt;0))</f>
        <v>236 OFF-SITE - OTHER LANDFILLS</v>
      </c>
    </row>
    <row r="15" spans="1:46" x14ac:dyDescent="0.25">
      <c r="A15" t="s">
        <v>103</v>
      </c>
      <c r="B15" s="61" t="s">
        <v>1553</v>
      </c>
      <c r="C15" t="s">
        <v>150</v>
      </c>
      <c r="D15" s="42" t="str">
        <f>IFERROR(VLOOKUP(G15, 'Facility Summary_old'!$A$1:$B$16, 2, FALSE), VLOOKUP(G15, '2021-2024 TRI Air Mapping'!$A:$B, 2, FALSE))</f>
        <v>Manufacturing</v>
      </c>
      <c r="E15" t="s">
        <v>151</v>
      </c>
      <c r="F15">
        <v>2022</v>
      </c>
      <c r="G15" t="s">
        <v>103</v>
      </c>
      <c r="H15">
        <v>110017769734</v>
      </c>
      <c r="I15" t="s">
        <v>104</v>
      </c>
      <c r="J15" t="s">
        <v>105</v>
      </c>
      <c r="K15" t="s">
        <v>106</v>
      </c>
      <c r="L15" t="s">
        <v>107</v>
      </c>
      <c r="M15" t="s">
        <v>108</v>
      </c>
      <c r="N15" t="s">
        <v>53</v>
      </c>
      <c r="O15">
        <v>77571</v>
      </c>
      <c r="P15">
        <v>29.723700000000001</v>
      </c>
      <c r="Q15">
        <v>-95.074079999999995</v>
      </c>
      <c r="R15">
        <v>1322221024615</v>
      </c>
      <c r="S15" s="61" t="s">
        <v>1756</v>
      </c>
      <c r="U15" t="s">
        <v>1779</v>
      </c>
      <c r="X15">
        <v>325199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 s="49">
        <v>0</v>
      </c>
      <c r="AI15">
        <v>0</v>
      </c>
      <c r="AJ15">
        <v>0</v>
      </c>
      <c r="AK15">
        <v>0</v>
      </c>
      <c r="AL15">
        <v>0</v>
      </c>
      <c r="AM15">
        <v>8.91</v>
      </c>
      <c r="AN15">
        <v>0.18</v>
      </c>
      <c r="AO15">
        <v>0</v>
      </c>
      <c r="AP15">
        <v>0</v>
      </c>
      <c r="AQ15">
        <v>0</v>
      </c>
      <c r="AR15">
        <v>0</v>
      </c>
      <c r="AS15" s="42">
        <v>9.09</v>
      </c>
      <c r="AT15" t="str" cm="1">
        <f t="array" ref="AT15">_xlfn.TEXTJOIN(",", TRUE, _xlfn._xlws.FILTER($Z$1:$AR$1, Z15:AR15&lt;&gt;0))</f>
        <v>236 OFF-SITE - OTHER LANDFILLS,237 OFF-SITE - RCRA SUBTITLE C LANDFILLS</v>
      </c>
    </row>
    <row r="16" spans="1:46" x14ac:dyDescent="0.25">
      <c r="A16" s="51" t="s">
        <v>103</v>
      </c>
      <c r="B16" s="51">
        <v>107062</v>
      </c>
      <c r="C16" s="51" t="s">
        <v>150</v>
      </c>
      <c r="D16" s="28" t="s">
        <v>55</v>
      </c>
      <c r="E16" s="51" t="s">
        <v>151</v>
      </c>
      <c r="F16" s="51">
        <v>2015</v>
      </c>
      <c r="G16" s="51" t="s">
        <v>103</v>
      </c>
      <c r="H16" s="52">
        <v>110017769734</v>
      </c>
      <c r="I16" s="51" t="s">
        <v>104</v>
      </c>
      <c r="J16" s="51" t="s">
        <v>105</v>
      </c>
      <c r="K16" s="51" t="s">
        <v>106</v>
      </c>
      <c r="L16" s="51" t="s">
        <v>107</v>
      </c>
      <c r="M16" s="51" t="s">
        <v>108</v>
      </c>
      <c r="N16" s="51" t="s">
        <v>53</v>
      </c>
      <c r="O16" s="51">
        <v>77571</v>
      </c>
      <c r="P16" s="51">
        <v>29.723759999999999</v>
      </c>
      <c r="Q16" s="51">
        <v>-95.074219999999997</v>
      </c>
      <c r="R16" s="52">
        <v>1315214105227</v>
      </c>
      <c r="S16" s="51">
        <v>7</v>
      </c>
      <c r="T16" s="51" t="s">
        <v>165</v>
      </c>
      <c r="U16" s="51" t="s">
        <v>94</v>
      </c>
      <c r="V16" s="51"/>
      <c r="W16" s="51"/>
      <c r="X16" s="51">
        <v>325199</v>
      </c>
      <c r="Y16" s="51" t="s">
        <v>154</v>
      </c>
      <c r="Z16" s="51">
        <v>0</v>
      </c>
      <c r="AA16" s="51">
        <v>0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0</v>
      </c>
      <c r="AI16" s="51">
        <v>0</v>
      </c>
      <c r="AJ16" s="51">
        <v>0</v>
      </c>
      <c r="AK16" s="51">
        <v>0</v>
      </c>
      <c r="AL16" s="51">
        <v>0</v>
      </c>
      <c r="AM16" s="51">
        <v>5.13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29">
        <f>SUM(Z16:AR16)</f>
        <v>5.13</v>
      </c>
      <c r="AT16" t="str" cm="1">
        <f t="array" ref="AT16">_xlfn.TEXTJOIN(",", TRUE, _xlfn._xlws.FILTER($Z$1:$AR$1, Z16:AR16&lt;&gt;0))</f>
        <v>236 OFF-SITE - OTHER LANDFILLS</v>
      </c>
    </row>
    <row r="17" spans="1:46" x14ac:dyDescent="0.25">
      <c r="A17" t="s">
        <v>103</v>
      </c>
      <c r="B17">
        <v>107062</v>
      </c>
      <c r="C17" t="s">
        <v>150</v>
      </c>
      <c r="D17" s="28" t="s">
        <v>55</v>
      </c>
      <c r="E17" t="s">
        <v>151</v>
      </c>
      <c r="F17">
        <v>2019</v>
      </c>
      <c r="G17" t="s">
        <v>103</v>
      </c>
      <c r="H17" s="35">
        <v>110017769734</v>
      </c>
      <c r="I17" t="s">
        <v>104</v>
      </c>
      <c r="J17" t="s">
        <v>105</v>
      </c>
      <c r="K17" t="s">
        <v>106</v>
      </c>
      <c r="L17" t="s">
        <v>107</v>
      </c>
      <c r="M17" t="s">
        <v>108</v>
      </c>
      <c r="N17" t="s">
        <v>53</v>
      </c>
      <c r="O17">
        <v>77571</v>
      </c>
      <c r="P17">
        <v>29.723759999999999</v>
      </c>
      <c r="Q17">
        <v>-95.074219999999997</v>
      </c>
      <c r="R17" s="35">
        <v>1319218296046</v>
      </c>
      <c r="S17">
        <v>7</v>
      </c>
      <c r="T17" t="s">
        <v>165</v>
      </c>
      <c r="U17" t="s">
        <v>94</v>
      </c>
      <c r="X17">
        <v>325199</v>
      </c>
      <c r="Y17" t="s">
        <v>154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 s="49">
        <v>0</v>
      </c>
      <c r="AI17">
        <v>0</v>
      </c>
      <c r="AJ17">
        <v>0</v>
      </c>
      <c r="AK17">
        <v>0</v>
      </c>
      <c r="AL17">
        <v>0</v>
      </c>
      <c r="AM17">
        <v>5.09</v>
      </c>
      <c r="AN17">
        <v>0.52</v>
      </c>
      <c r="AO17">
        <v>0</v>
      </c>
      <c r="AP17">
        <v>0</v>
      </c>
      <c r="AQ17">
        <v>0</v>
      </c>
      <c r="AR17">
        <v>0</v>
      </c>
      <c r="AS17" s="29">
        <f>SUM(Z17:AR17)</f>
        <v>5.6099999999999994</v>
      </c>
      <c r="AT17" t="str" cm="1">
        <f t="array" ref="AT17">_xlfn.TEXTJOIN(",", TRUE, _xlfn._xlws.FILTER($Z$1:$AR$1, Z17:AR17&lt;&gt;0))</f>
        <v>236 OFF-SITE - OTHER LANDFILLS,237 OFF-SITE - RCRA SUBTITLE C LANDFILLS</v>
      </c>
    </row>
    <row r="18" spans="1:46" x14ac:dyDescent="0.25">
      <c r="A18" t="s">
        <v>103</v>
      </c>
      <c r="B18">
        <v>107062</v>
      </c>
      <c r="C18" t="s">
        <v>150</v>
      </c>
      <c r="D18" s="28" t="s">
        <v>55</v>
      </c>
      <c r="E18" t="s">
        <v>151</v>
      </c>
      <c r="F18">
        <v>2017</v>
      </c>
      <c r="G18" t="s">
        <v>103</v>
      </c>
      <c r="H18" s="35">
        <v>110017769734</v>
      </c>
      <c r="I18" t="s">
        <v>104</v>
      </c>
      <c r="J18" t="s">
        <v>105</v>
      </c>
      <c r="K18" t="s">
        <v>106</v>
      </c>
      <c r="L18" t="s">
        <v>107</v>
      </c>
      <c r="M18" t="s">
        <v>108</v>
      </c>
      <c r="N18" t="s">
        <v>53</v>
      </c>
      <c r="O18">
        <v>77571</v>
      </c>
      <c r="P18">
        <v>29.723759999999999</v>
      </c>
      <c r="Q18">
        <v>-95.074219999999997</v>
      </c>
      <c r="R18" s="35">
        <v>1317215996822</v>
      </c>
      <c r="S18">
        <v>7</v>
      </c>
      <c r="T18" t="s">
        <v>165</v>
      </c>
      <c r="U18" t="s">
        <v>94</v>
      </c>
      <c r="X18">
        <v>325199</v>
      </c>
      <c r="Y18" t="s">
        <v>154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 s="51">
        <v>0</v>
      </c>
      <c r="AI18">
        <v>0</v>
      </c>
      <c r="AJ18">
        <v>0</v>
      </c>
      <c r="AK18">
        <v>0</v>
      </c>
      <c r="AL18">
        <v>0</v>
      </c>
      <c r="AM18">
        <v>4.9800000000000004</v>
      </c>
      <c r="AN18">
        <v>0</v>
      </c>
      <c r="AO18">
        <v>0</v>
      </c>
      <c r="AP18">
        <v>0</v>
      </c>
      <c r="AQ18">
        <v>0</v>
      </c>
      <c r="AR18">
        <v>0</v>
      </c>
      <c r="AS18" s="29">
        <f>SUM(Z18:AR18)</f>
        <v>4.9800000000000004</v>
      </c>
      <c r="AT18" t="str" cm="1">
        <f t="array" ref="AT18">_xlfn.TEXTJOIN(",", TRUE, _xlfn._xlws.FILTER($Z$1:$AR$1, Z18:AR18&lt;&gt;0))</f>
        <v>236 OFF-SITE - OTHER LANDFILLS</v>
      </c>
    </row>
    <row r="19" spans="1:46" x14ac:dyDescent="0.25">
      <c r="A19" s="51" t="s">
        <v>103</v>
      </c>
      <c r="B19" s="51">
        <v>107062</v>
      </c>
      <c r="C19" s="51" t="s">
        <v>150</v>
      </c>
      <c r="D19" s="28" t="s">
        <v>55</v>
      </c>
      <c r="E19" s="51" t="s">
        <v>151</v>
      </c>
      <c r="F19" s="51">
        <v>2016</v>
      </c>
      <c r="G19" s="51" t="s">
        <v>103</v>
      </c>
      <c r="H19" s="52">
        <v>110017769734</v>
      </c>
      <c r="I19" s="51" t="s">
        <v>104</v>
      </c>
      <c r="J19" s="51" t="s">
        <v>105</v>
      </c>
      <c r="K19" s="51" t="s">
        <v>106</v>
      </c>
      <c r="L19" s="51" t="s">
        <v>107</v>
      </c>
      <c r="M19" s="51" t="s">
        <v>108</v>
      </c>
      <c r="N19" s="51" t="s">
        <v>53</v>
      </c>
      <c r="O19" s="51">
        <v>77571</v>
      </c>
      <c r="P19" s="51">
        <v>29.723759999999999</v>
      </c>
      <c r="Q19" s="51">
        <v>-95.074219999999997</v>
      </c>
      <c r="R19" s="52">
        <v>1316215206766</v>
      </c>
      <c r="S19" s="51">
        <v>7</v>
      </c>
      <c r="T19" s="51" t="s">
        <v>165</v>
      </c>
      <c r="U19" s="51" t="s">
        <v>94</v>
      </c>
      <c r="V19" s="51"/>
      <c r="W19" s="51"/>
      <c r="X19" s="51">
        <v>325199</v>
      </c>
      <c r="Y19" s="51" t="s">
        <v>154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49">
        <v>0</v>
      </c>
      <c r="AI19" s="51">
        <v>19.5</v>
      </c>
      <c r="AJ19" s="51">
        <v>0</v>
      </c>
      <c r="AK19" s="51">
        <v>0</v>
      </c>
      <c r="AL19" s="51">
        <v>0</v>
      </c>
      <c r="AM19" s="51">
        <v>4.32</v>
      </c>
      <c r="AN19" s="51">
        <v>0</v>
      </c>
      <c r="AO19" s="51">
        <v>0</v>
      </c>
      <c r="AP19" s="51">
        <v>0</v>
      </c>
      <c r="AQ19" s="51">
        <v>0</v>
      </c>
      <c r="AR19" s="51">
        <v>0</v>
      </c>
      <c r="AS19" s="29">
        <f>SUM(Z19:AR19)</f>
        <v>23.82</v>
      </c>
      <c r="AT19" t="str" cm="1">
        <f t="array" ref="AT19">_xlfn.TEXTJOIN(",", TRUE, _xlfn._xlws.FILTER($Z$1:$AR$1, Z19:AR19&lt;&gt;0))</f>
        <v>230 OFF-SITE – UNDERGROUND INJECTION - CLASS 1 WELLS,236 OFF-SITE - OTHER LANDFILLS</v>
      </c>
    </row>
    <row r="20" spans="1:46" x14ac:dyDescent="0.25">
      <c r="A20" s="42" t="s">
        <v>1822</v>
      </c>
      <c r="B20" s="68" t="s">
        <v>1553</v>
      </c>
      <c r="C20" s="42" t="s">
        <v>150</v>
      </c>
      <c r="D20" s="42" t="str">
        <f>IFERROR(VLOOKUP(G20, 'Facility Summary_old'!$A$1:$B$16, 2, FALSE), VLOOKUP(G20, '2021-2024 TRI Air Mapping'!$A:$B, 2, FALSE))</f>
        <v>Waste Handling, Disposal and Treatment (Incinerator)</v>
      </c>
      <c r="E20" s="42" t="s">
        <v>151</v>
      </c>
      <c r="F20" s="42">
        <v>2023</v>
      </c>
      <c r="G20" s="42" t="s">
        <v>1822</v>
      </c>
      <c r="H20" s="42">
        <v>110000438893</v>
      </c>
      <c r="I20" s="42" t="s">
        <v>1830</v>
      </c>
      <c r="J20" s="42" t="s">
        <v>1823</v>
      </c>
      <c r="K20" s="42" t="s">
        <v>1824</v>
      </c>
      <c r="L20" s="42" t="s">
        <v>1825</v>
      </c>
      <c r="M20" s="42" t="s">
        <v>1826</v>
      </c>
      <c r="N20" s="42" t="s">
        <v>1470</v>
      </c>
      <c r="O20" s="42">
        <v>62201</v>
      </c>
      <c r="P20" s="42">
        <v>38.598032000000003</v>
      </c>
      <c r="Q20" s="42">
        <v>-90.180633</v>
      </c>
      <c r="R20" s="42">
        <v>1323222170007</v>
      </c>
      <c r="S20" s="68" t="s">
        <v>1751</v>
      </c>
      <c r="T20" s="42"/>
      <c r="U20" s="42" t="s">
        <v>1786</v>
      </c>
      <c r="V20" s="42"/>
      <c r="W20" s="42"/>
      <c r="X20" s="42">
        <v>562211</v>
      </c>
      <c r="Y20" s="42"/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  <c r="AG20" s="42">
        <v>0</v>
      </c>
      <c r="AH20" s="51">
        <v>0</v>
      </c>
      <c r="AI20" s="42">
        <v>0</v>
      </c>
      <c r="AJ20" s="42">
        <v>0</v>
      </c>
      <c r="AK20" s="42">
        <v>0</v>
      </c>
      <c r="AL20" s="42">
        <v>0</v>
      </c>
      <c r="AM20" s="42">
        <v>4.18</v>
      </c>
      <c r="AN20" s="42">
        <v>0</v>
      </c>
      <c r="AO20" s="42">
        <v>0</v>
      </c>
      <c r="AP20" s="42">
        <v>0</v>
      </c>
      <c r="AQ20" s="42">
        <v>0</v>
      </c>
      <c r="AR20" s="42">
        <v>0</v>
      </c>
      <c r="AS20" s="42">
        <v>4.18</v>
      </c>
      <c r="AT20" t="str" cm="1">
        <f t="array" ref="AT20">_xlfn.TEXTJOIN(",", TRUE, _xlfn._xlws.FILTER($Z$1:$AR$1, Z20:AR20&lt;&gt;0))</f>
        <v>236 OFF-SITE - OTHER LANDFILLS</v>
      </c>
    </row>
    <row r="21" spans="1:46" x14ac:dyDescent="0.25">
      <c r="A21" s="42" t="s">
        <v>103</v>
      </c>
      <c r="B21" s="42">
        <v>107062</v>
      </c>
      <c r="C21" s="42" t="s">
        <v>150</v>
      </c>
      <c r="D21" s="28" t="s">
        <v>55</v>
      </c>
      <c r="E21" s="42" t="s">
        <v>151</v>
      </c>
      <c r="F21" s="42">
        <v>2020</v>
      </c>
      <c r="G21" s="42" t="s">
        <v>103</v>
      </c>
      <c r="H21" s="43">
        <v>110017769734</v>
      </c>
      <c r="I21" s="42" t="s">
        <v>104</v>
      </c>
      <c r="J21" s="42" t="s">
        <v>105</v>
      </c>
      <c r="K21" s="42" t="s">
        <v>106</v>
      </c>
      <c r="L21" s="42" t="s">
        <v>107</v>
      </c>
      <c r="M21" s="42" t="s">
        <v>108</v>
      </c>
      <c r="N21" s="42" t="s">
        <v>53</v>
      </c>
      <c r="O21" s="42">
        <v>77571</v>
      </c>
      <c r="P21" s="42">
        <v>29.723759999999999</v>
      </c>
      <c r="Q21" s="42">
        <v>-95.074219999999997</v>
      </c>
      <c r="R21" s="43">
        <v>1320219041934</v>
      </c>
      <c r="S21" s="42">
        <v>7</v>
      </c>
      <c r="T21" s="42" t="s">
        <v>165</v>
      </c>
      <c r="U21" s="42" t="s">
        <v>94</v>
      </c>
      <c r="V21" s="42"/>
      <c r="W21" s="42"/>
      <c r="X21" s="42">
        <v>325199</v>
      </c>
      <c r="Y21" s="42" t="s">
        <v>154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  <c r="AG21" s="42">
        <v>0</v>
      </c>
      <c r="AH21" s="49">
        <v>0</v>
      </c>
      <c r="AI21" s="42">
        <v>0</v>
      </c>
      <c r="AJ21" s="42">
        <v>0</v>
      </c>
      <c r="AK21" s="42">
        <v>0</v>
      </c>
      <c r="AL21" s="42">
        <v>0</v>
      </c>
      <c r="AM21" s="42">
        <v>3.74</v>
      </c>
      <c r="AN21" s="42">
        <v>0.38</v>
      </c>
      <c r="AO21" s="42">
        <v>0</v>
      </c>
      <c r="AP21" s="42">
        <v>0</v>
      </c>
      <c r="AQ21" s="42">
        <v>0</v>
      </c>
      <c r="AR21" s="42">
        <v>0</v>
      </c>
      <c r="AS21" s="29">
        <f>SUM(Z21:AR21)</f>
        <v>4.12</v>
      </c>
      <c r="AT21" t="str" cm="1">
        <f t="array" ref="AT21">_xlfn.TEXTJOIN(",", TRUE, _xlfn._xlws.FILTER($Z$1:$AR$1, Z21:AR21&lt;&gt;0))</f>
        <v>236 OFF-SITE - OTHER LANDFILLS,237 OFF-SITE - RCRA SUBTITLE C LANDFILLS</v>
      </c>
    </row>
    <row r="22" spans="1:46" x14ac:dyDescent="0.25">
      <c r="A22" s="42" t="s">
        <v>103</v>
      </c>
      <c r="B22" s="42">
        <v>107062</v>
      </c>
      <c r="C22" s="42" t="s">
        <v>150</v>
      </c>
      <c r="D22" s="28" t="s">
        <v>55</v>
      </c>
      <c r="E22" s="42" t="s">
        <v>151</v>
      </c>
      <c r="F22" s="42">
        <v>2018</v>
      </c>
      <c r="G22" s="42" t="s">
        <v>103</v>
      </c>
      <c r="H22" s="43">
        <v>110017769734</v>
      </c>
      <c r="I22" s="42" t="s">
        <v>104</v>
      </c>
      <c r="J22" s="42" t="s">
        <v>105</v>
      </c>
      <c r="K22" s="42" t="s">
        <v>106</v>
      </c>
      <c r="L22" s="42" t="s">
        <v>107</v>
      </c>
      <c r="M22" s="42" t="s">
        <v>108</v>
      </c>
      <c r="N22" s="42" t="s">
        <v>53</v>
      </c>
      <c r="O22" s="42">
        <v>77571</v>
      </c>
      <c r="P22" s="42">
        <v>29.723759999999999</v>
      </c>
      <c r="Q22" s="42">
        <v>-95.074219999999997</v>
      </c>
      <c r="R22" s="43">
        <v>1318218538193</v>
      </c>
      <c r="S22" s="42">
        <v>7</v>
      </c>
      <c r="T22" s="42" t="s">
        <v>165</v>
      </c>
      <c r="U22" s="42" t="s">
        <v>94</v>
      </c>
      <c r="V22" s="42"/>
      <c r="W22" s="42"/>
      <c r="X22" s="42">
        <v>325199</v>
      </c>
      <c r="Y22" s="42" t="s">
        <v>154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  <c r="AG22" s="42">
        <v>0</v>
      </c>
      <c r="AH22" s="51">
        <v>0</v>
      </c>
      <c r="AI22" s="42">
        <v>0</v>
      </c>
      <c r="AJ22" s="42">
        <v>0</v>
      </c>
      <c r="AK22" s="42">
        <v>0</v>
      </c>
      <c r="AL22" s="42">
        <v>0</v>
      </c>
      <c r="AM22" s="42">
        <v>3.69</v>
      </c>
      <c r="AN22" s="42">
        <v>0.28999999999999998</v>
      </c>
      <c r="AO22" s="42">
        <v>0</v>
      </c>
      <c r="AP22" s="42">
        <v>0</v>
      </c>
      <c r="AQ22" s="42">
        <v>0</v>
      </c>
      <c r="AR22" s="42">
        <v>0</v>
      </c>
      <c r="AS22" s="29">
        <f>SUM(Z22:AR22)</f>
        <v>3.98</v>
      </c>
      <c r="AT22" t="str" cm="1">
        <f t="array" ref="AT22">_xlfn.TEXTJOIN(",", TRUE, _xlfn._xlws.FILTER($Z$1:$AR$1, Z22:AR22&lt;&gt;0))</f>
        <v>236 OFF-SITE - OTHER LANDFILLS,237 OFF-SITE - RCRA SUBTITLE C LANDFILLS</v>
      </c>
    </row>
    <row r="23" spans="1:46" x14ac:dyDescent="0.25">
      <c r="A23" s="42" t="s">
        <v>121</v>
      </c>
      <c r="B23" s="42">
        <v>107062</v>
      </c>
      <c r="C23" s="42" t="s">
        <v>150</v>
      </c>
      <c r="D23" s="28" t="s">
        <v>55</v>
      </c>
      <c r="E23" s="42" t="s">
        <v>151</v>
      </c>
      <c r="F23" s="42">
        <v>2020</v>
      </c>
      <c r="G23" s="42" t="s">
        <v>121</v>
      </c>
      <c r="H23" s="43">
        <v>110066943605</v>
      </c>
      <c r="I23" s="42" t="s">
        <v>122</v>
      </c>
      <c r="J23" s="42" t="s">
        <v>167</v>
      </c>
      <c r="K23" s="42" t="s">
        <v>50</v>
      </c>
      <c r="L23" s="42" t="s">
        <v>51</v>
      </c>
      <c r="M23" s="42" t="s">
        <v>52</v>
      </c>
      <c r="N23" s="42" t="s">
        <v>53</v>
      </c>
      <c r="O23" s="42">
        <v>77541</v>
      </c>
      <c r="P23" s="42">
        <v>28.981691999999999</v>
      </c>
      <c r="Q23" s="42">
        <v>-95.376501000000005</v>
      </c>
      <c r="R23" s="43">
        <v>1320219425485</v>
      </c>
      <c r="S23" s="42">
        <v>9</v>
      </c>
      <c r="T23" s="42" t="s">
        <v>152</v>
      </c>
      <c r="U23" s="42" t="s">
        <v>166</v>
      </c>
      <c r="V23" s="42"/>
      <c r="W23" s="42"/>
      <c r="X23" s="42">
        <v>325199</v>
      </c>
      <c r="Y23" s="42" t="s">
        <v>154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  <c r="AG23" s="42">
        <v>0</v>
      </c>
      <c r="AH23" s="49">
        <v>0</v>
      </c>
      <c r="AI23" s="42">
        <v>0</v>
      </c>
      <c r="AJ23" s="42">
        <v>0</v>
      </c>
      <c r="AK23" s="42">
        <v>0</v>
      </c>
      <c r="AL23" s="42">
        <v>0</v>
      </c>
      <c r="AM23" s="42">
        <v>3</v>
      </c>
      <c r="AN23" s="42">
        <v>0</v>
      </c>
      <c r="AO23" s="42">
        <v>0</v>
      </c>
      <c r="AP23" s="42">
        <v>0</v>
      </c>
      <c r="AQ23" s="42">
        <v>0</v>
      </c>
      <c r="AR23" s="42">
        <v>0</v>
      </c>
      <c r="AS23" s="29">
        <f>SUM(Z23:AR23)</f>
        <v>3</v>
      </c>
      <c r="AT23" t="str" cm="1">
        <f t="array" ref="AT23">_xlfn.TEXTJOIN(",", TRUE, _xlfn._xlws.FILTER($Z$1:$AR$1, Z23:AR23&lt;&gt;0))</f>
        <v>236 OFF-SITE - OTHER LANDFILLS</v>
      </c>
    </row>
    <row r="24" spans="1:46" x14ac:dyDescent="0.25">
      <c r="A24" t="s">
        <v>103</v>
      </c>
      <c r="B24" t="s">
        <v>1553</v>
      </c>
      <c r="C24" t="s">
        <v>150</v>
      </c>
      <c r="D24" s="42" t="str">
        <f>IFERROR(VLOOKUP(G24, 'Facility Summary_old'!$A$1:$B$16, 2, FALSE), VLOOKUP(G24, '2021-2024 TRI Air Mapping'!$A:$B, 2, FALSE))</f>
        <v>Manufacturing</v>
      </c>
      <c r="E24" t="s">
        <v>151</v>
      </c>
      <c r="F24">
        <v>2024</v>
      </c>
      <c r="G24" t="s">
        <v>103</v>
      </c>
      <c r="H24">
        <v>110017769734</v>
      </c>
      <c r="I24" t="s">
        <v>104</v>
      </c>
      <c r="J24" t="s">
        <v>105</v>
      </c>
      <c r="K24" t="s">
        <v>106</v>
      </c>
      <c r="L24" t="s">
        <v>107</v>
      </c>
      <c r="M24" t="s">
        <v>108</v>
      </c>
      <c r="N24" t="s">
        <v>53</v>
      </c>
      <c r="O24" t="s">
        <v>1443</v>
      </c>
      <c r="P24" t="s">
        <v>1666</v>
      </c>
      <c r="Q24" t="s">
        <v>1667</v>
      </c>
      <c r="R24" t="s">
        <v>1734</v>
      </c>
      <c r="S24" t="s">
        <v>1756</v>
      </c>
      <c r="U24" t="s">
        <v>1779</v>
      </c>
      <c r="X24" t="s">
        <v>1789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 s="51">
        <v>0</v>
      </c>
      <c r="AI24">
        <v>0</v>
      </c>
      <c r="AJ24">
        <v>0</v>
      </c>
      <c r="AK24">
        <v>0</v>
      </c>
      <c r="AL24">
        <v>0</v>
      </c>
      <c r="AM24">
        <v>2.76</v>
      </c>
      <c r="AN24">
        <v>320.3</v>
      </c>
      <c r="AO24">
        <v>0</v>
      </c>
      <c r="AP24">
        <v>0</v>
      </c>
      <c r="AQ24">
        <v>0</v>
      </c>
      <c r="AR24">
        <v>0</v>
      </c>
      <c r="AS24" s="42">
        <v>323.06</v>
      </c>
      <c r="AT24" t="str" cm="1">
        <f t="array" ref="AT24">_xlfn.TEXTJOIN(",", TRUE, _xlfn._xlws.FILTER($Z$1:$AR$1, Z24:AR24&lt;&gt;0))</f>
        <v>236 OFF-SITE - OTHER LANDFILLS,237 OFF-SITE - RCRA SUBTITLE C LANDFILLS</v>
      </c>
    </row>
    <row r="25" spans="1:46" x14ac:dyDescent="0.25">
      <c r="A25" s="51" t="s">
        <v>110</v>
      </c>
      <c r="B25" s="51">
        <v>107062</v>
      </c>
      <c r="C25" s="51" t="s">
        <v>150</v>
      </c>
      <c r="D25" s="28" t="s">
        <v>55</v>
      </c>
      <c r="E25" s="51" t="s">
        <v>151</v>
      </c>
      <c r="F25" s="51">
        <v>2015</v>
      </c>
      <c r="G25" s="51" t="s">
        <v>110</v>
      </c>
      <c r="H25" s="52">
        <v>110015742204</v>
      </c>
      <c r="I25" s="51" t="s">
        <v>111</v>
      </c>
      <c r="J25" s="51" t="s">
        <v>112</v>
      </c>
      <c r="K25" s="51" t="s">
        <v>113</v>
      </c>
      <c r="L25" s="51" t="s">
        <v>114</v>
      </c>
      <c r="M25" s="51" t="s">
        <v>108</v>
      </c>
      <c r="N25" s="51" t="s">
        <v>53</v>
      </c>
      <c r="O25" s="51">
        <v>77536</v>
      </c>
      <c r="P25" s="51">
        <v>29.728559000000001</v>
      </c>
      <c r="Q25" s="51">
        <v>-95.110764000000003</v>
      </c>
      <c r="R25" s="52">
        <v>1315214097925</v>
      </c>
      <c r="S25" s="51">
        <v>7</v>
      </c>
      <c r="T25" s="51" t="s">
        <v>165</v>
      </c>
      <c r="U25" s="51" t="s">
        <v>94</v>
      </c>
      <c r="V25" s="51"/>
      <c r="W25" s="51"/>
      <c r="X25" s="51">
        <v>325199</v>
      </c>
      <c r="Y25" s="51" t="s">
        <v>154</v>
      </c>
      <c r="Z25" s="51">
        <v>0</v>
      </c>
      <c r="AA25" s="51">
        <v>0</v>
      </c>
      <c r="AB25" s="51">
        <v>0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49">
        <v>0</v>
      </c>
      <c r="AI25" s="51">
        <v>0</v>
      </c>
      <c r="AJ25" s="51">
        <v>0</v>
      </c>
      <c r="AK25" s="51">
        <v>0</v>
      </c>
      <c r="AL25" s="51">
        <v>0</v>
      </c>
      <c r="AM25" s="51">
        <v>2.5099999999999998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29">
        <f>SUM(Z25:AR25)</f>
        <v>2.5099999999999998</v>
      </c>
      <c r="AT25" t="str" cm="1">
        <f t="array" ref="AT25">_xlfn.TEXTJOIN(",", TRUE, _xlfn._xlws.FILTER($Z$1:$AR$1, Z25:AR25&lt;&gt;0))</f>
        <v>236 OFF-SITE - OTHER LANDFILLS</v>
      </c>
    </row>
    <row r="26" spans="1:46" x14ac:dyDescent="0.25">
      <c r="A26" t="s">
        <v>1822</v>
      </c>
      <c r="B26">
        <v>107062</v>
      </c>
      <c r="C26" t="s">
        <v>150</v>
      </c>
      <c r="D26" s="42" t="str">
        <f>IFERROR(VLOOKUP(G26, 'Facility Summary_old'!$A$1:$B$16, 2, FALSE), VLOOKUP(G26, '2021-2024 TRI Air Mapping'!$A:$B, 2, FALSE))</f>
        <v>Waste Handling, Disposal and Treatment (Incinerator)</v>
      </c>
      <c r="E26" t="s">
        <v>151</v>
      </c>
      <c r="F26">
        <v>2021</v>
      </c>
      <c r="G26" t="s">
        <v>1822</v>
      </c>
      <c r="H26">
        <v>110000438893</v>
      </c>
      <c r="I26" t="s">
        <v>1830</v>
      </c>
      <c r="J26" t="s">
        <v>1875</v>
      </c>
      <c r="K26" t="s">
        <v>1824</v>
      </c>
      <c r="L26" t="s">
        <v>1825</v>
      </c>
      <c r="M26" t="s">
        <v>1826</v>
      </c>
      <c r="N26" t="s">
        <v>1470</v>
      </c>
      <c r="O26">
        <v>62201</v>
      </c>
      <c r="P26">
        <v>38.594520000000003</v>
      </c>
      <c r="Q26">
        <v>-90.185509999999994</v>
      </c>
      <c r="R26">
        <v>1321220572022</v>
      </c>
      <c r="S26">
        <v>3</v>
      </c>
      <c r="X26">
        <v>562211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 s="51">
        <v>0</v>
      </c>
      <c r="AI26">
        <v>0</v>
      </c>
      <c r="AJ26">
        <v>0</v>
      </c>
      <c r="AK26">
        <v>0</v>
      </c>
      <c r="AL26">
        <v>0</v>
      </c>
      <c r="AM26">
        <v>2.2400000000000002</v>
      </c>
      <c r="AN26">
        <v>0</v>
      </c>
      <c r="AO26">
        <v>0</v>
      </c>
      <c r="AP26">
        <v>0</v>
      </c>
      <c r="AQ26">
        <v>0</v>
      </c>
      <c r="AR26">
        <v>0</v>
      </c>
      <c r="AS26" s="42">
        <v>2.2400000000000002</v>
      </c>
      <c r="AT26" t="str" cm="1">
        <f t="array" ref="AT26">_xlfn.TEXTJOIN(",", TRUE, _xlfn._xlws.FILTER($Z$1:$AR$1, Z26:AR26&lt;&gt;0))</f>
        <v>236 OFF-SITE - OTHER LANDFILLS</v>
      </c>
    </row>
    <row r="27" spans="1:46" x14ac:dyDescent="0.25">
      <c r="A27" t="s">
        <v>87</v>
      </c>
      <c r="B27">
        <v>107062</v>
      </c>
      <c r="C27" t="s">
        <v>150</v>
      </c>
      <c r="D27" s="42" t="str">
        <f>IFERROR(VLOOKUP(G27, 'Facility Summary_old'!$A$1:$B$16, 2, FALSE), VLOOKUP(G27, '2021-2024 TRI Air Mapping'!$A:$B, 2, FALSE))</f>
        <v>Manufacturing</v>
      </c>
      <c r="E27" t="s">
        <v>151</v>
      </c>
      <c r="F27">
        <v>2021</v>
      </c>
      <c r="G27" t="s">
        <v>87</v>
      </c>
      <c r="H27">
        <v>110000449774</v>
      </c>
      <c r="I27" t="s">
        <v>88</v>
      </c>
      <c r="J27" t="s">
        <v>89</v>
      </c>
      <c r="K27" t="s">
        <v>90</v>
      </c>
      <c r="L27" t="s">
        <v>68</v>
      </c>
      <c r="M27" t="s">
        <v>69</v>
      </c>
      <c r="N27" t="s">
        <v>62</v>
      </c>
      <c r="O27">
        <v>70734</v>
      </c>
      <c r="P27">
        <v>30.185099999999998</v>
      </c>
      <c r="Q27">
        <v>-90.980400000000003</v>
      </c>
      <c r="R27">
        <v>1321220303162</v>
      </c>
      <c r="S27">
        <v>9</v>
      </c>
      <c r="U27" t="s">
        <v>94</v>
      </c>
      <c r="X27">
        <v>325199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15</v>
      </c>
      <c r="AH27" s="49">
        <v>0</v>
      </c>
      <c r="AI27">
        <v>461</v>
      </c>
      <c r="AJ27">
        <v>0</v>
      </c>
      <c r="AK27">
        <v>0</v>
      </c>
      <c r="AL27">
        <v>0</v>
      </c>
      <c r="AM27">
        <v>1</v>
      </c>
      <c r="AN27">
        <v>0</v>
      </c>
      <c r="AO27">
        <v>0</v>
      </c>
      <c r="AP27">
        <v>0</v>
      </c>
      <c r="AQ27">
        <v>0</v>
      </c>
      <c r="AR27">
        <v>0</v>
      </c>
      <c r="AS27" s="42">
        <v>477</v>
      </c>
      <c r="AT27" t="str" cm="1">
        <f t="array" ref="AT27">_xlfn.TEXTJOIN(",", TRUE, _xlfn._xlws.FILTER($Z$1:$AR$1, Z27:AR27&lt;&gt;0))</f>
        <v>215 TOTAL OTHER DISPOSAL,230 OFF-SITE – UNDERGROUND INJECTION - CLASS 1 WELLS,236 OFF-SITE - OTHER LANDFILLS</v>
      </c>
    </row>
    <row r="28" spans="1:46" x14ac:dyDescent="0.25">
      <c r="A28" t="s">
        <v>92</v>
      </c>
      <c r="B28">
        <v>107062</v>
      </c>
      <c r="C28" t="s">
        <v>150</v>
      </c>
      <c r="D28" s="42" t="str">
        <f>IFERROR(VLOOKUP(G28, 'Facility Summary_old'!$A$1:$B$16, 2, FALSE), VLOOKUP(G28, '2021-2024 TRI Air Mapping'!$A:$B, 2, FALSE))</f>
        <v>Manufacturing</v>
      </c>
      <c r="E28" t="s">
        <v>151</v>
      </c>
      <c r="F28">
        <v>2021</v>
      </c>
      <c r="G28" t="s">
        <v>92</v>
      </c>
      <c r="H28">
        <v>110000597328</v>
      </c>
      <c r="I28" t="s">
        <v>93</v>
      </c>
      <c r="J28" t="s">
        <v>94</v>
      </c>
      <c r="K28" t="s">
        <v>95</v>
      </c>
      <c r="L28" t="s">
        <v>96</v>
      </c>
      <c r="M28" t="s">
        <v>164</v>
      </c>
      <c r="N28" t="s">
        <v>62</v>
      </c>
      <c r="O28">
        <v>70723</v>
      </c>
      <c r="P28">
        <v>30.05509</v>
      </c>
      <c r="Q28">
        <v>-90.830839999999995</v>
      </c>
      <c r="R28">
        <v>1321220017875</v>
      </c>
      <c r="S28">
        <v>8</v>
      </c>
      <c r="U28" t="s">
        <v>94</v>
      </c>
      <c r="X28">
        <v>325180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51.2</v>
      </c>
      <c r="AH28" s="51">
        <v>0</v>
      </c>
      <c r="AI28">
        <v>0</v>
      </c>
      <c r="AJ28">
        <v>0</v>
      </c>
      <c r="AK28">
        <v>0</v>
      </c>
      <c r="AL28">
        <v>0</v>
      </c>
      <c r="AM28">
        <v>1</v>
      </c>
      <c r="AN28">
        <v>0</v>
      </c>
      <c r="AO28">
        <v>0</v>
      </c>
      <c r="AP28">
        <v>0</v>
      </c>
      <c r="AQ28">
        <v>0</v>
      </c>
      <c r="AR28">
        <v>0</v>
      </c>
      <c r="AS28" s="42">
        <v>52.2</v>
      </c>
      <c r="AT28" t="str" cm="1">
        <f t="array" ref="AT28">_xlfn.TEXTJOIN(",", TRUE, _xlfn._xlws.FILTER($Z$1:$AR$1, Z28:AR28&lt;&gt;0))</f>
        <v>215 TOTAL OTHER DISPOSAL,236 OFF-SITE - OTHER LANDFILLS</v>
      </c>
    </row>
    <row r="29" spans="1:46" x14ac:dyDescent="0.25">
      <c r="A29" t="s">
        <v>1523</v>
      </c>
      <c r="B29">
        <v>107062</v>
      </c>
      <c r="C29" t="s">
        <v>150</v>
      </c>
      <c r="D29" s="42" t="str">
        <f>IFERROR(VLOOKUP(G29, 'Facility Summary_old'!$A$1:$B$16, 2, FALSE), VLOOKUP(G29, '2021-2024 TRI Air Mapping'!$A:$B, 2, FALSE))</f>
        <v>Processing into formulation, mixture, or reaction product</v>
      </c>
      <c r="E29" t="s">
        <v>151</v>
      </c>
      <c r="F29">
        <v>2021</v>
      </c>
      <c r="G29" t="s">
        <v>1523</v>
      </c>
      <c r="H29">
        <v>110016678969</v>
      </c>
      <c r="J29" t="s">
        <v>1340</v>
      </c>
      <c r="K29" t="s">
        <v>1341</v>
      </c>
      <c r="L29" t="s">
        <v>1437</v>
      </c>
      <c r="M29" t="s">
        <v>1437</v>
      </c>
      <c r="N29" t="s">
        <v>1420</v>
      </c>
      <c r="O29">
        <v>67460</v>
      </c>
      <c r="P29">
        <v>38.346800000000002</v>
      </c>
      <c r="Q29">
        <v>-97.674499999999995</v>
      </c>
      <c r="R29">
        <v>1321220340234</v>
      </c>
      <c r="S29">
        <v>3</v>
      </c>
      <c r="U29" t="s">
        <v>1768</v>
      </c>
      <c r="X29">
        <v>324110</v>
      </c>
      <c r="Z29">
        <v>3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 s="49">
        <v>0</v>
      </c>
      <c r="AI29">
        <v>0</v>
      </c>
      <c r="AJ29">
        <v>0</v>
      </c>
      <c r="AK29">
        <v>0</v>
      </c>
      <c r="AL29">
        <v>0</v>
      </c>
      <c r="AM29">
        <v>1</v>
      </c>
      <c r="AN29">
        <v>2</v>
      </c>
      <c r="AO29">
        <v>0</v>
      </c>
      <c r="AP29">
        <v>0</v>
      </c>
      <c r="AQ29">
        <v>1</v>
      </c>
      <c r="AR29">
        <v>0</v>
      </c>
      <c r="AS29" s="42">
        <v>7</v>
      </c>
      <c r="AT29" t="str" cm="1">
        <f t="array" ref="AT29">_xlfn.TEXTJOIN(",", TRUE, _xlfn._xlws.FILTER($Z$1:$AR$1, Z29:AR29&lt;&gt;0))</f>
        <v>178 TOTAL ON-SITE UGRND INJ TO CL I WELLS – POUNDS,236 OFF-SITE - OTHER LANDFILLS,237 OFF-SITE - RCRA SUBTITLE C LANDFILLS,241 OFF-SITE - DISPOSAL - TRANSFER TO WASTE BROKER</v>
      </c>
    </row>
    <row r="30" spans="1:46" x14ac:dyDescent="0.25">
      <c r="A30" t="s">
        <v>1523</v>
      </c>
      <c r="B30" s="61" t="s">
        <v>1553</v>
      </c>
      <c r="C30" t="s">
        <v>150</v>
      </c>
      <c r="D30" s="42" t="str">
        <f>IFERROR(VLOOKUP(G30, 'Facility Summary_old'!$A$1:$B$16, 2, FALSE), VLOOKUP(G30, '2021-2024 TRI Air Mapping'!$A:$B, 2, FALSE))</f>
        <v>Processing into formulation, mixture, or reaction product</v>
      </c>
      <c r="E30" t="s">
        <v>151</v>
      </c>
      <c r="F30">
        <v>2022</v>
      </c>
      <c r="G30" t="s">
        <v>1523</v>
      </c>
      <c r="H30">
        <v>110016678969</v>
      </c>
      <c r="I30" t="s">
        <v>1564</v>
      </c>
      <c r="J30" t="s">
        <v>1340</v>
      </c>
      <c r="K30" t="s">
        <v>1341</v>
      </c>
      <c r="L30" t="s">
        <v>1437</v>
      </c>
      <c r="M30" t="s">
        <v>1437</v>
      </c>
      <c r="N30" t="s">
        <v>1420</v>
      </c>
      <c r="O30">
        <v>67460</v>
      </c>
      <c r="P30">
        <v>38.347278000000003</v>
      </c>
      <c r="Q30">
        <v>-97.673845999999998</v>
      </c>
      <c r="R30">
        <v>1322222149003</v>
      </c>
      <c r="S30" s="61" t="s">
        <v>1751</v>
      </c>
      <c r="U30" t="s">
        <v>1768</v>
      </c>
      <c r="X30">
        <v>324110</v>
      </c>
      <c r="Z30">
        <v>3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 s="51">
        <v>0</v>
      </c>
      <c r="AI30">
        <v>0</v>
      </c>
      <c r="AJ30">
        <v>0</v>
      </c>
      <c r="AK30">
        <v>0</v>
      </c>
      <c r="AL30">
        <v>0</v>
      </c>
      <c r="AM30">
        <v>1</v>
      </c>
      <c r="AN30">
        <v>2</v>
      </c>
      <c r="AO30">
        <v>0</v>
      </c>
      <c r="AP30">
        <v>0</v>
      </c>
      <c r="AQ30">
        <v>1</v>
      </c>
      <c r="AR30">
        <v>0</v>
      </c>
      <c r="AS30" s="42">
        <v>7</v>
      </c>
      <c r="AT30" t="str" cm="1">
        <f t="array" ref="AT30">_xlfn.TEXTJOIN(",", TRUE, _xlfn._xlws.FILTER($Z$1:$AR$1, Z30:AR30&lt;&gt;0))</f>
        <v>178 TOTAL ON-SITE UGRND INJ TO CL I WELLS – POUNDS,236 OFF-SITE - OTHER LANDFILLS,237 OFF-SITE - RCRA SUBTITLE C LANDFILLS,241 OFF-SITE - DISPOSAL - TRANSFER TO WASTE BROKER</v>
      </c>
    </row>
    <row r="31" spans="1:46" x14ac:dyDescent="0.25">
      <c r="A31" t="s">
        <v>1523</v>
      </c>
      <c r="B31" t="s">
        <v>1553</v>
      </c>
      <c r="C31" t="s">
        <v>150</v>
      </c>
      <c r="D31" s="42" t="str">
        <f>IFERROR(VLOOKUP(G31, 'Facility Summary_old'!$A$1:$B$16, 2, FALSE), VLOOKUP(G31, '2021-2024 TRI Air Mapping'!$A:$B, 2, FALSE))</f>
        <v>Processing into formulation, mixture, or reaction product</v>
      </c>
      <c r="E31" t="s">
        <v>151</v>
      </c>
      <c r="F31">
        <v>2024</v>
      </c>
      <c r="G31" t="s">
        <v>1523</v>
      </c>
      <c r="H31">
        <v>110015862440</v>
      </c>
      <c r="I31" t="s">
        <v>1564</v>
      </c>
      <c r="J31" t="s">
        <v>1340</v>
      </c>
      <c r="K31" t="s">
        <v>1341</v>
      </c>
      <c r="L31" t="s">
        <v>1437</v>
      </c>
      <c r="M31" t="s">
        <v>1437</v>
      </c>
      <c r="N31" t="s">
        <v>1420</v>
      </c>
      <c r="O31" t="s">
        <v>1438</v>
      </c>
      <c r="P31" t="s">
        <v>1614</v>
      </c>
      <c r="Q31" t="s">
        <v>1615</v>
      </c>
      <c r="R31" t="s">
        <v>1707</v>
      </c>
      <c r="S31" t="s">
        <v>1751</v>
      </c>
      <c r="U31" t="s">
        <v>1768</v>
      </c>
      <c r="X31" t="s">
        <v>1795</v>
      </c>
      <c r="Z31">
        <v>3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 s="49">
        <v>0</v>
      </c>
      <c r="AI31">
        <v>0</v>
      </c>
      <c r="AJ31">
        <v>0</v>
      </c>
      <c r="AK31">
        <v>0</v>
      </c>
      <c r="AL31">
        <v>0</v>
      </c>
      <c r="AM31">
        <v>1</v>
      </c>
      <c r="AN31">
        <v>1</v>
      </c>
      <c r="AO31">
        <v>0</v>
      </c>
      <c r="AP31">
        <v>1</v>
      </c>
      <c r="AQ31">
        <v>0</v>
      </c>
      <c r="AR31">
        <v>0</v>
      </c>
      <c r="AS31" s="42">
        <v>6</v>
      </c>
      <c r="AT31" t="str" cm="1">
        <f t="array" ref="AT31">_xlfn.TEXTJOIN(",", TRUE, _xlfn._xlws.FILTER($Z$1:$AR$1, Z31:AR31&lt;&gt;0))</f>
        <v>178 TOTAL ON-SITE UGRND INJ TO CL I WELLS – POUNDS,236 OFF-SITE - OTHER LANDFILLS,237 OFF-SITE - RCRA SUBTITLE C LANDFILLS,239 OFF-SITE - DISPOSAL - OTHER LAND DISPOSAL</v>
      </c>
    </row>
    <row r="32" spans="1:46" x14ac:dyDescent="0.25">
      <c r="A32" t="s">
        <v>1523</v>
      </c>
      <c r="B32" s="61" t="s">
        <v>1553</v>
      </c>
      <c r="C32" t="s">
        <v>150</v>
      </c>
      <c r="D32" s="42" t="str">
        <f>IFERROR(VLOOKUP(G32, 'Facility Summary_old'!$A$1:$B$16, 2, FALSE), VLOOKUP(G32, '2021-2024 TRI Air Mapping'!$A:$B, 2, FALSE))</f>
        <v>Processing into formulation, mixture, or reaction product</v>
      </c>
      <c r="E32" t="s">
        <v>151</v>
      </c>
      <c r="F32">
        <v>2023</v>
      </c>
      <c r="G32" t="s">
        <v>1523</v>
      </c>
      <c r="H32">
        <v>110016678969</v>
      </c>
      <c r="I32" t="s">
        <v>1564</v>
      </c>
      <c r="J32" t="s">
        <v>1340</v>
      </c>
      <c r="K32" t="s">
        <v>1341</v>
      </c>
      <c r="L32" t="s">
        <v>1437</v>
      </c>
      <c r="M32" t="s">
        <v>1437</v>
      </c>
      <c r="N32" t="s">
        <v>1420</v>
      </c>
      <c r="O32">
        <v>67460</v>
      </c>
      <c r="P32">
        <v>38.347278000000003</v>
      </c>
      <c r="Q32">
        <v>-97.673845999999998</v>
      </c>
      <c r="R32">
        <v>1323222149700</v>
      </c>
      <c r="S32" s="61" t="s">
        <v>1751</v>
      </c>
      <c r="U32" t="s">
        <v>1768</v>
      </c>
      <c r="X32">
        <v>324110</v>
      </c>
      <c r="Z32">
        <v>3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 s="51">
        <v>0</v>
      </c>
      <c r="AI32">
        <v>0</v>
      </c>
      <c r="AJ32">
        <v>0</v>
      </c>
      <c r="AK32">
        <v>0</v>
      </c>
      <c r="AL32">
        <v>0</v>
      </c>
      <c r="AM32">
        <v>1</v>
      </c>
      <c r="AN32">
        <v>1</v>
      </c>
      <c r="AO32">
        <v>0</v>
      </c>
      <c r="AP32">
        <v>0</v>
      </c>
      <c r="AQ32">
        <v>0</v>
      </c>
      <c r="AR32">
        <v>0</v>
      </c>
      <c r="AS32" s="42">
        <v>5</v>
      </c>
      <c r="AT32" t="str" cm="1">
        <f t="array" ref="AT32">_xlfn.TEXTJOIN(",", TRUE, _xlfn._xlws.FILTER($Z$1:$AR$1, Z32:AR32&lt;&gt;0))</f>
        <v>178 TOTAL ON-SITE UGRND INJ TO CL I WELLS – POUNDS,236 OFF-SITE - OTHER LANDFILLS,237 OFF-SITE - RCRA SUBTITLE C LANDFILLS</v>
      </c>
    </row>
    <row r="33" spans="1:46" x14ac:dyDescent="0.25">
      <c r="A33" s="51" t="s">
        <v>126</v>
      </c>
      <c r="B33" s="51">
        <v>107062</v>
      </c>
      <c r="C33" s="51" t="s">
        <v>150</v>
      </c>
      <c r="D33" s="28" t="s">
        <v>55</v>
      </c>
      <c r="E33" s="51" t="s">
        <v>151</v>
      </c>
      <c r="F33" s="51">
        <v>2015</v>
      </c>
      <c r="G33" s="51" t="s">
        <v>126</v>
      </c>
      <c r="H33" s="52">
        <v>110018925957</v>
      </c>
      <c r="I33" s="51" t="s">
        <v>127</v>
      </c>
      <c r="J33" s="51" t="s">
        <v>128</v>
      </c>
      <c r="K33" s="51" t="s">
        <v>129</v>
      </c>
      <c r="L33" s="51" t="s">
        <v>130</v>
      </c>
      <c r="M33" s="51" t="s">
        <v>131</v>
      </c>
      <c r="N33" s="51" t="s">
        <v>53</v>
      </c>
      <c r="O33" s="51">
        <v>77978</v>
      </c>
      <c r="P33" s="51">
        <v>28.6753</v>
      </c>
      <c r="Q33" s="51">
        <v>-96.549499999999995</v>
      </c>
      <c r="R33" s="52">
        <v>1315214433043</v>
      </c>
      <c r="S33" s="51">
        <v>10</v>
      </c>
      <c r="T33" s="51" t="s">
        <v>156</v>
      </c>
      <c r="U33" s="51" t="s">
        <v>157</v>
      </c>
      <c r="V33" s="51"/>
      <c r="W33" s="51"/>
      <c r="X33" s="51">
        <v>325211</v>
      </c>
      <c r="Y33" s="51" t="s">
        <v>158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49">
        <v>0</v>
      </c>
      <c r="AI33" s="51">
        <v>0</v>
      </c>
      <c r="AJ33" s="51">
        <v>0</v>
      </c>
      <c r="AK33" s="51">
        <v>0</v>
      </c>
      <c r="AL33" s="51">
        <v>0</v>
      </c>
      <c r="AM33" s="51">
        <v>0.68</v>
      </c>
      <c r="AN33" s="51">
        <v>0</v>
      </c>
      <c r="AO33" s="51">
        <v>0</v>
      </c>
      <c r="AP33" s="51">
        <v>0</v>
      </c>
      <c r="AQ33" s="51">
        <v>0</v>
      </c>
      <c r="AR33" s="51">
        <v>0</v>
      </c>
      <c r="AS33" s="29">
        <f>SUM(Z33:AR33)</f>
        <v>0.68</v>
      </c>
      <c r="AT33" t="str" cm="1">
        <f t="array" ref="AT33">_xlfn.TEXTJOIN(",", TRUE, _xlfn._xlws.FILTER($Z$1:$AR$1, Z33:AR33&lt;&gt;0))</f>
        <v>236 OFF-SITE - OTHER LANDFILLS</v>
      </c>
    </row>
    <row r="34" spans="1:46" x14ac:dyDescent="0.25">
      <c r="A34" t="s">
        <v>103</v>
      </c>
      <c r="B34" s="61" t="s">
        <v>1553</v>
      </c>
      <c r="C34" t="s">
        <v>150</v>
      </c>
      <c r="D34" s="42" t="str">
        <f>IFERROR(VLOOKUP(G34, 'Facility Summary_old'!$A$1:$B$16, 2, FALSE), VLOOKUP(G34, '2021-2024 TRI Air Mapping'!$A:$B, 2, FALSE))</f>
        <v>Manufacturing</v>
      </c>
      <c r="E34" t="s">
        <v>151</v>
      </c>
      <c r="F34">
        <v>2023</v>
      </c>
      <c r="G34" t="s">
        <v>103</v>
      </c>
      <c r="H34">
        <v>110017769734</v>
      </c>
      <c r="I34" t="s">
        <v>104</v>
      </c>
      <c r="J34" t="s">
        <v>105</v>
      </c>
      <c r="K34" t="s">
        <v>106</v>
      </c>
      <c r="L34" t="s">
        <v>107</v>
      </c>
      <c r="M34" t="s">
        <v>108</v>
      </c>
      <c r="N34" t="s">
        <v>53</v>
      </c>
      <c r="O34">
        <v>77571</v>
      </c>
      <c r="P34">
        <v>29.723700000000001</v>
      </c>
      <c r="Q34">
        <v>-95.074079999999995</v>
      </c>
      <c r="R34">
        <v>1323222056386</v>
      </c>
      <c r="S34" s="61" t="s">
        <v>1756</v>
      </c>
      <c r="U34" t="s">
        <v>1779</v>
      </c>
      <c r="X34">
        <v>325199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 s="51">
        <v>0</v>
      </c>
      <c r="AI34">
        <v>0</v>
      </c>
      <c r="AJ34">
        <v>0</v>
      </c>
      <c r="AK34">
        <v>0</v>
      </c>
      <c r="AL34">
        <v>0</v>
      </c>
      <c r="AM34">
        <v>0.54</v>
      </c>
      <c r="AN34">
        <v>7.0000000000000007E-2</v>
      </c>
      <c r="AO34">
        <v>0</v>
      </c>
      <c r="AP34">
        <v>0</v>
      </c>
      <c r="AQ34">
        <v>0</v>
      </c>
      <c r="AR34">
        <v>0</v>
      </c>
      <c r="AS34" s="42">
        <v>0.6100000000000001</v>
      </c>
      <c r="AT34" t="str" cm="1">
        <f t="array" ref="AT34">_xlfn.TEXTJOIN(",", TRUE, _xlfn._xlws.FILTER($Z$1:$AR$1, Z34:AR34&lt;&gt;0))</f>
        <v>236 OFF-SITE - OTHER LANDFILLS,237 OFF-SITE - RCRA SUBTITLE C LANDFILLS</v>
      </c>
    </row>
    <row r="35" spans="1:46" x14ac:dyDescent="0.25">
      <c r="A35" t="s">
        <v>110</v>
      </c>
      <c r="B35" s="61" t="s">
        <v>1553</v>
      </c>
      <c r="C35" t="s">
        <v>150</v>
      </c>
      <c r="D35" s="42" t="str">
        <f>IFERROR(VLOOKUP(G35, 'Facility Summary_old'!$A$1:$B$16, 2, FALSE), VLOOKUP(G35, '2021-2024 TRI Air Mapping'!$A:$B, 2, FALSE))</f>
        <v>Processing as a Reactant</v>
      </c>
      <c r="E35" t="s">
        <v>151</v>
      </c>
      <c r="F35">
        <v>2022</v>
      </c>
      <c r="G35" t="s">
        <v>110</v>
      </c>
      <c r="H35">
        <v>110015742204</v>
      </c>
      <c r="I35" t="s">
        <v>111</v>
      </c>
      <c r="J35" t="s">
        <v>112</v>
      </c>
      <c r="K35" t="s">
        <v>113</v>
      </c>
      <c r="L35" t="s">
        <v>114</v>
      </c>
      <c r="M35" t="s">
        <v>108</v>
      </c>
      <c r="N35" t="s">
        <v>53</v>
      </c>
      <c r="O35">
        <v>77536</v>
      </c>
      <c r="P35">
        <v>29.728559000000001</v>
      </c>
      <c r="Q35">
        <v>-95.110764000000003</v>
      </c>
      <c r="R35">
        <v>1322221049719</v>
      </c>
      <c r="S35" s="61" t="s">
        <v>1756</v>
      </c>
      <c r="U35" t="s">
        <v>1779</v>
      </c>
      <c r="X35">
        <v>325199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 s="49">
        <v>0</v>
      </c>
      <c r="AI35">
        <v>2.1</v>
      </c>
      <c r="AJ35">
        <v>0</v>
      </c>
      <c r="AK35">
        <v>0</v>
      </c>
      <c r="AL35">
        <v>0</v>
      </c>
      <c r="AM35">
        <v>0.48</v>
      </c>
      <c r="AN35">
        <v>0</v>
      </c>
      <c r="AO35">
        <v>0</v>
      </c>
      <c r="AP35">
        <v>0</v>
      </c>
      <c r="AQ35">
        <v>0</v>
      </c>
      <c r="AR35">
        <v>0</v>
      </c>
      <c r="AS35" s="42">
        <v>2.58</v>
      </c>
      <c r="AT35" t="str" cm="1">
        <f t="array" ref="AT35">_xlfn.TEXTJOIN(",", TRUE, _xlfn._xlws.FILTER($Z$1:$AR$1, Z35:AR35&lt;&gt;0))</f>
        <v>230 OFF-SITE – UNDERGROUND INJECTION - CLASS 1 WELLS,236 OFF-SITE - OTHER LANDFILLS</v>
      </c>
    </row>
    <row r="36" spans="1:46" x14ac:dyDescent="0.25">
      <c r="A36" t="s">
        <v>1552</v>
      </c>
      <c r="B36" t="s">
        <v>1553</v>
      </c>
      <c r="C36" t="s">
        <v>150</v>
      </c>
      <c r="D36" s="42" t="str">
        <f>IFERROR(VLOOKUP(G36, 'Facility Summary_old'!$A$1:$B$16, 2, FALSE), VLOOKUP(G36, '2021-2024 TRI Air Mapping'!$A:$B, 2, FALSE))</f>
        <v>Manufacturing</v>
      </c>
      <c r="E36" t="s">
        <v>151</v>
      </c>
      <c r="F36">
        <v>2024</v>
      </c>
      <c r="G36" t="s">
        <v>1552</v>
      </c>
      <c r="H36">
        <v>110027373072</v>
      </c>
      <c r="I36" t="s">
        <v>1591</v>
      </c>
      <c r="J36" t="s">
        <v>1399</v>
      </c>
      <c r="K36" t="s">
        <v>1400</v>
      </c>
      <c r="L36" t="s">
        <v>1411</v>
      </c>
      <c r="M36" t="s">
        <v>1412</v>
      </c>
      <c r="N36" t="s">
        <v>1413</v>
      </c>
      <c r="O36" t="s">
        <v>1414</v>
      </c>
      <c r="P36" t="s">
        <v>1694</v>
      </c>
      <c r="Q36" t="s">
        <v>1695</v>
      </c>
      <c r="R36" t="s">
        <v>1748</v>
      </c>
      <c r="S36" t="s">
        <v>1756</v>
      </c>
      <c r="U36" t="s">
        <v>1787</v>
      </c>
      <c r="X36" t="s">
        <v>1789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 s="51">
        <v>0</v>
      </c>
      <c r="AI36">
        <v>0</v>
      </c>
      <c r="AJ36">
        <v>0</v>
      </c>
      <c r="AK36">
        <v>0</v>
      </c>
      <c r="AL36">
        <v>0</v>
      </c>
      <c r="AM36">
        <v>0.37</v>
      </c>
      <c r="AN36">
        <v>0</v>
      </c>
      <c r="AO36">
        <v>0</v>
      </c>
      <c r="AP36">
        <v>0</v>
      </c>
      <c r="AQ36">
        <v>0</v>
      </c>
      <c r="AR36">
        <v>0</v>
      </c>
      <c r="AS36" s="42">
        <v>0.37</v>
      </c>
      <c r="AT36" t="str" cm="1">
        <f t="array" ref="AT36">_xlfn.TEXTJOIN(",", TRUE, _xlfn._xlws.FILTER($Z$1:$AR$1, Z36:AR36&lt;&gt;0))</f>
        <v>236 OFF-SITE - OTHER LANDFILLS</v>
      </c>
    </row>
    <row r="37" spans="1:46" x14ac:dyDescent="0.25">
      <c r="A37" s="51" t="s">
        <v>92</v>
      </c>
      <c r="B37" s="51">
        <v>107062</v>
      </c>
      <c r="C37" s="51" t="s">
        <v>150</v>
      </c>
      <c r="D37" s="28" t="s">
        <v>55</v>
      </c>
      <c r="E37" s="51" t="s">
        <v>151</v>
      </c>
      <c r="F37" s="51">
        <v>2015</v>
      </c>
      <c r="G37" s="51" t="s">
        <v>92</v>
      </c>
      <c r="H37" s="52">
        <v>110000597328</v>
      </c>
      <c r="I37" s="51" t="s">
        <v>93</v>
      </c>
      <c r="J37" s="51" t="s">
        <v>94</v>
      </c>
      <c r="K37" s="51" t="s">
        <v>95</v>
      </c>
      <c r="L37" s="51" t="s">
        <v>96</v>
      </c>
      <c r="M37" s="51" t="s">
        <v>97</v>
      </c>
      <c r="N37" s="51" t="s">
        <v>62</v>
      </c>
      <c r="O37" s="51">
        <v>70723</v>
      </c>
      <c r="P37" s="51">
        <v>30.05509</v>
      </c>
      <c r="Q37" s="51">
        <v>-90.830839999999995</v>
      </c>
      <c r="R37" s="52">
        <v>1315214352419</v>
      </c>
      <c r="S37" s="51">
        <v>8</v>
      </c>
      <c r="T37" s="51" t="s">
        <v>155</v>
      </c>
      <c r="U37" s="51" t="s">
        <v>94</v>
      </c>
      <c r="V37" s="51"/>
      <c r="W37" s="51"/>
      <c r="X37" s="51">
        <v>325180</v>
      </c>
      <c r="Y37" s="51" t="s">
        <v>163</v>
      </c>
      <c r="Z37" s="51">
        <v>0</v>
      </c>
      <c r="AA37" s="51">
        <v>0</v>
      </c>
      <c r="AB37" s="51">
        <v>0</v>
      </c>
      <c r="AC37" s="51">
        <v>0</v>
      </c>
      <c r="AD37" s="51">
        <v>0</v>
      </c>
      <c r="AE37" s="51">
        <v>0</v>
      </c>
      <c r="AF37" s="51">
        <v>0</v>
      </c>
      <c r="AG37" s="51">
        <v>102.9</v>
      </c>
      <c r="AH37" s="49">
        <v>0</v>
      </c>
      <c r="AI37" s="51">
        <v>0</v>
      </c>
      <c r="AJ37" s="51">
        <v>0</v>
      </c>
      <c r="AK37" s="51">
        <v>0</v>
      </c>
      <c r="AL37" s="51">
        <v>0</v>
      </c>
      <c r="AM37" s="51">
        <v>0.30359700000000001</v>
      </c>
      <c r="AN37" s="51">
        <v>0</v>
      </c>
      <c r="AO37" s="51">
        <v>0</v>
      </c>
      <c r="AP37" s="51">
        <v>0</v>
      </c>
      <c r="AQ37" s="51">
        <v>0</v>
      </c>
      <c r="AR37" s="51">
        <v>0</v>
      </c>
      <c r="AS37" s="29">
        <f>SUM(Z37:AR37)</f>
        <v>103.203597</v>
      </c>
      <c r="AT37" t="str" cm="1">
        <f t="array" ref="AT37">_xlfn.TEXTJOIN(",", TRUE, _xlfn._xlws.FILTER($Z$1:$AR$1, Z37:AR37&lt;&gt;0))</f>
        <v>215 TOTAL OTHER DISPOSAL,236 OFF-SITE - OTHER LANDFILLS</v>
      </c>
    </row>
    <row r="38" spans="1:46" x14ac:dyDescent="0.25">
      <c r="A38" s="42" t="s">
        <v>103</v>
      </c>
      <c r="B38" s="42">
        <v>107062</v>
      </c>
      <c r="C38" s="42" t="s">
        <v>150</v>
      </c>
      <c r="D38" s="42" t="str">
        <f>IFERROR(VLOOKUP(G38, 'Facility Summary_old'!$A$1:$B$16, 2, FALSE), VLOOKUP(G38, '2021-2024 TRI Air Mapping'!$A:$B, 2, FALSE))</f>
        <v>Manufacturing</v>
      </c>
      <c r="E38" s="42" t="s">
        <v>151</v>
      </c>
      <c r="F38" s="42">
        <v>2021</v>
      </c>
      <c r="G38" s="42" t="s">
        <v>103</v>
      </c>
      <c r="H38" s="42">
        <v>110017769734</v>
      </c>
      <c r="I38" s="42" t="s">
        <v>104</v>
      </c>
      <c r="J38" s="42" t="s">
        <v>105</v>
      </c>
      <c r="K38" s="42" t="s">
        <v>106</v>
      </c>
      <c r="L38" s="42" t="s">
        <v>107</v>
      </c>
      <c r="M38" s="42" t="s">
        <v>108</v>
      </c>
      <c r="N38" s="42" t="s">
        <v>53</v>
      </c>
      <c r="O38" s="42">
        <v>77571</v>
      </c>
      <c r="P38" s="42">
        <v>29.723759999999999</v>
      </c>
      <c r="Q38" s="42">
        <v>-95.074219999999997</v>
      </c>
      <c r="R38" s="42">
        <v>1321219990936</v>
      </c>
      <c r="S38" s="42">
        <v>7</v>
      </c>
      <c r="T38" s="42"/>
      <c r="U38" s="42" t="s">
        <v>94</v>
      </c>
      <c r="V38" s="42"/>
      <c r="W38" s="42"/>
      <c r="X38" s="42">
        <v>325199</v>
      </c>
      <c r="Y38" s="42"/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 s="51">
        <v>0</v>
      </c>
      <c r="AI38">
        <v>0</v>
      </c>
      <c r="AJ38">
        <v>0</v>
      </c>
      <c r="AK38">
        <v>0</v>
      </c>
      <c r="AL38">
        <v>0</v>
      </c>
      <c r="AM38">
        <v>0.2</v>
      </c>
      <c r="AN38">
        <v>8.5</v>
      </c>
      <c r="AO38">
        <v>0</v>
      </c>
      <c r="AP38">
        <v>0</v>
      </c>
      <c r="AQ38">
        <v>0</v>
      </c>
      <c r="AR38">
        <v>0</v>
      </c>
      <c r="AS38" s="42">
        <v>8.6999999999999993</v>
      </c>
      <c r="AT38" t="str" cm="1">
        <f t="array" ref="AT38">_xlfn.TEXTJOIN(",", TRUE, _xlfn._xlws.FILTER($Z$1:$AR$1, Z38:AR38&lt;&gt;0))</f>
        <v>236 OFF-SITE - OTHER LANDFILLS,237 OFF-SITE - RCRA SUBTITLE C LANDFILLS</v>
      </c>
    </row>
    <row r="39" spans="1:46" x14ac:dyDescent="0.25">
      <c r="A39" s="42" t="s">
        <v>110</v>
      </c>
      <c r="B39" s="42" t="s">
        <v>1553</v>
      </c>
      <c r="C39" s="42" t="s">
        <v>150</v>
      </c>
      <c r="D39" s="42" t="str">
        <f>IFERROR(VLOOKUP(G39, 'Facility Summary_old'!$A$1:$B$16, 2, FALSE), VLOOKUP(G39, '2021-2024 TRI Air Mapping'!$A:$B, 2, FALSE))</f>
        <v>Processing as a Reactant</v>
      </c>
      <c r="E39" s="42" t="s">
        <v>151</v>
      </c>
      <c r="F39" s="42">
        <v>2024</v>
      </c>
      <c r="G39" s="42" t="s">
        <v>110</v>
      </c>
      <c r="H39" s="42">
        <v>110070827819</v>
      </c>
      <c r="I39" s="42" t="s">
        <v>111</v>
      </c>
      <c r="J39" s="42" t="s">
        <v>112</v>
      </c>
      <c r="K39" s="42" t="s">
        <v>113</v>
      </c>
      <c r="L39" s="42" t="s">
        <v>114</v>
      </c>
      <c r="M39" s="42" t="s">
        <v>108</v>
      </c>
      <c r="N39" s="42" t="s">
        <v>53</v>
      </c>
      <c r="O39" s="42" t="s">
        <v>1490</v>
      </c>
      <c r="P39" s="42" t="s">
        <v>1664</v>
      </c>
      <c r="Q39" s="42" t="s">
        <v>1665</v>
      </c>
      <c r="R39" s="42" t="s">
        <v>1733</v>
      </c>
      <c r="S39" s="42" t="s">
        <v>1756</v>
      </c>
      <c r="T39" s="42"/>
      <c r="U39" s="42" t="s">
        <v>1779</v>
      </c>
      <c r="V39" s="42"/>
      <c r="W39" s="42"/>
      <c r="X39" s="42" t="s">
        <v>1789</v>
      </c>
      <c r="Y39" s="42"/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 s="49">
        <v>0</v>
      </c>
      <c r="AI39">
        <v>0</v>
      </c>
      <c r="AJ39">
        <v>0</v>
      </c>
      <c r="AK39">
        <v>0</v>
      </c>
      <c r="AL39">
        <v>0</v>
      </c>
      <c r="AM39">
        <v>0.16</v>
      </c>
      <c r="AN39">
        <v>0</v>
      </c>
      <c r="AO39">
        <v>0</v>
      </c>
      <c r="AP39">
        <v>0</v>
      </c>
      <c r="AQ39">
        <v>0</v>
      </c>
      <c r="AR39">
        <v>0</v>
      </c>
      <c r="AS39" s="42">
        <v>0.16</v>
      </c>
      <c r="AT39" t="str" cm="1">
        <f t="array" ref="AT39">_xlfn.TEXTJOIN(",", TRUE, _xlfn._xlws.FILTER($Z$1:$AR$1, Z39:AR39&lt;&gt;0))</f>
        <v>236 OFF-SITE - OTHER LANDFILLS</v>
      </c>
    </row>
    <row r="40" spans="1:46" x14ac:dyDescent="0.25">
      <c r="A40" s="42" t="s">
        <v>110</v>
      </c>
      <c r="B40" s="42">
        <v>107062</v>
      </c>
      <c r="C40" s="42" t="s">
        <v>150</v>
      </c>
      <c r="D40" s="28" t="s">
        <v>55</v>
      </c>
      <c r="E40" s="42" t="s">
        <v>151</v>
      </c>
      <c r="F40" s="42">
        <v>2020</v>
      </c>
      <c r="G40" s="42" t="s">
        <v>110</v>
      </c>
      <c r="H40" s="43">
        <v>110015742204</v>
      </c>
      <c r="I40" s="42" t="s">
        <v>111</v>
      </c>
      <c r="J40" s="42" t="s">
        <v>112</v>
      </c>
      <c r="K40" s="42" t="s">
        <v>113</v>
      </c>
      <c r="L40" s="42" t="s">
        <v>114</v>
      </c>
      <c r="M40" s="42" t="s">
        <v>108</v>
      </c>
      <c r="N40" s="42" t="s">
        <v>53</v>
      </c>
      <c r="O40" s="42">
        <v>77536</v>
      </c>
      <c r="P40" s="42">
        <v>29.710967</v>
      </c>
      <c r="Q40" s="42">
        <v>-95.119144000000006</v>
      </c>
      <c r="R40" s="43">
        <v>1320219076724</v>
      </c>
      <c r="S40" s="42">
        <v>7</v>
      </c>
      <c r="T40" s="42" t="s">
        <v>165</v>
      </c>
      <c r="U40" s="42" t="s">
        <v>94</v>
      </c>
      <c r="V40" s="42"/>
      <c r="W40" s="42"/>
      <c r="X40" s="42">
        <v>325199</v>
      </c>
      <c r="Y40" s="42" t="s">
        <v>154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 s="51">
        <v>0</v>
      </c>
      <c r="AI40">
        <v>0</v>
      </c>
      <c r="AJ40">
        <v>0</v>
      </c>
      <c r="AK40">
        <v>0</v>
      </c>
      <c r="AL40">
        <v>0</v>
      </c>
      <c r="AM40">
        <v>0.13</v>
      </c>
      <c r="AN40">
        <v>0</v>
      </c>
      <c r="AO40">
        <v>0</v>
      </c>
      <c r="AP40">
        <v>0</v>
      </c>
      <c r="AQ40">
        <v>0</v>
      </c>
      <c r="AR40">
        <v>0</v>
      </c>
      <c r="AS40" s="29">
        <f>SUM(Z40:AR40)</f>
        <v>0.13</v>
      </c>
      <c r="AT40" t="str" cm="1">
        <f t="array" ref="AT40">_xlfn.TEXTJOIN(",", TRUE, _xlfn._xlws.FILTER($Z$1:$AR$1, Z40:AR40&lt;&gt;0))</f>
        <v>236 OFF-SITE - OTHER LANDFILLS</v>
      </c>
    </row>
    <row r="41" spans="1:46" x14ac:dyDescent="0.25">
      <c r="A41" s="42" t="s">
        <v>1837</v>
      </c>
      <c r="B41" s="68" t="s">
        <v>1553</v>
      </c>
      <c r="C41" s="42" t="s">
        <v>150</v>
      </c>
      <c r="D41" s="42" t="str">
        <f>IFERROR(VLOOKUP(G41, 'Facility Summary_old'!$A$1:$B$16, 2, FALSE), VLOOKUP(G41, '2021-2024 TRI Air Mapping'!$A:$B, 2, FALSE))</f>
        <v>Processing into formulation, mixture, or reaction product</v>
      </c>
      <c r="E41" s="42" t="s">
        <v>151</v>
      </c>
      <c r="F41" s="42">
        <v>2022</v>
      </c>
      <c r="G41" s="42" t="s">
        <v>1837</v>
      </c>
      <c r="H41" s="42">
        <v>110000465719</v>
      </c>
      <c r="I41" s="42" t="s">
        <v>1841</v>
      </c>
      <c r="J41" s="42" t="s">
        <v>1848</v>
      </c>
      <c r="K41" s="42" t="s">
        <v>1849</v>
      </c>
      <c r="L41" s="42" t="s">
        <v>1850</v>
      </c>
      <c r="M41" s="42" t="s">
        <v>1851</v>
      </c>
      <c r="N41" s="42" t="s">
        <v>53</v>
      </c>
      <c r="O41" s="42">
        <v>79086</v>
      </c>
      <c r="P41" s="42">
        <v>35.951943999999997</v>
      </c>
      <c r="Q41" s="42">
        <v>-101.87388900000001</v>
      </c>
      <c r="R41" s="42">
        <v>1322221458250</v>
      </c>
      <c r="S41" s="68" t="s">
        <v>1751</v>
      </c>
      <c r="T41" s="42"/>
      <c r="U41" s="42" t="s">
        <v>1857</v>
      </c>
      <c r="V41" s="42"/>
      <c r="W41" s="42"/>
      <c r="X41" s="42">
        <v>324110</v>
      </c>
      <c r="Y41" s="42"/>
      <c r="Z41">
        <v>250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 s="49">
        <v>0</v>
      </c>
      <c r="AI41">
        <v>0</v>
      </c>
      <c r="AJ41">
        <v>0</v>
      </c>
      <c r="AK41">
        <v>0</v>
      </c>
      <c r="AL41">
        <v>0</v>
      </c>
      <c r="AM41">
        <v>0.1</v>
      </c>
      <c r="AN41">
        <v>0.1</v>
      </c>
      <c r="AO41">
        <v>0</v>
      </c>
      <c r="AP41">
        <v>0</v>
      </c>
      <c r="AQ41">
        <v>0</v>
      </c>
      <c r="AR41">
        <v>0</v>
      </c>
      <c r="AS41" s="42">
        <v>250.2</v>
      </c>
      <c r="AT41" t="str" cm="1">
        <f t="array" ref="AT41">_xlfn.TEXTJOIN(",", TRUE, _xlfn._xlws.FILTER($Z$1:$AR$1, Z41:AR41&lt;&gt;0))</f>
        <v>178 TOTAL ON-SITE UGRND INJ TO CL I WELLS – POUNDS,236 OFF-SITE - OTHER LANDFILLS,237 OFF-SITE - RCRA SUBTITLE C LANDFILLS</v>
      </c>
    </row>
    <row r="42" spans="1:46" x14ac:dyDescent="0.25">
      <c r="A42" s="42" t="s">
        <v>110</v>
      </c>
      <c r="B42">
        <v>107062</v>
      </c>
      <c r="C42" t="s">
        <v>150</v>
      </c>
      <c r="D42" s="28" t="s">
        <v>55</v>
      </c>
      <c r="E42" s="42" t="s">
        <v>151</v>
      </c>
      <c r="F42" s="42">
        <v>2017</v>
      </c>
      <c r="G42" s="42" t="s">
        <v>110</v>
      </c>
      <c r="H42" s="43">
        <v>110015742204</v>
      </c>
      <c r="I42" s="42" t="s">
        <v>111</v>
      </c>
      <c r="J42" s="42" t="s">
        <v>112</v>
      </c>
      <c r="K42" s="42" t="s">
        <v>113</v>
      </c>
      <c r="L42" s="42" t="s">
        <v>114</v>
      </c>
      <c r="M42" s="42" t="s">
        <v>108</v>
      </c>
      <c r="N42" s="42" t="s">
        <v>53</v>
      </c>
      <c r="O42" s="42">
        <v>77536</v>
      </c>
      <c r="P42" s="42">
        <v>29.728559000000001</v>
      </c>
      <c r="Q42" s="42">
        <v>-95.110764000000003</v>
      </c>
      <c r="R42" s="43">
        <v>1317215951930</v>
      </c>
      <c r="S42" s="42">
        <v>7</v>
      </c>
      <c r="T42" s="42" t="s">
        <v>165</v>
      </c>
      <c r="U42" s="42" t="s">
        <v>94</v>
      </c>
      <c r="V42" s="42"/>
      <c r="W42" s="42"/>
      <c r="X42" s="42">
        <v>325199</v>
      </c>
      <c r="Y42" s="42" t="s">
        <v>154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 s="51">
        <v>0</v>
      </c>
      <c r="AI42">
        <v>0.23</v>
      </c>
      <c r="AJ42">
        <v>0</v>
      </c>
      <c r="AK42">
        <v>0</v>
      </c>
      <c r="AL42">
        <v>0</v>
      </c>
      <c r="AM42">
        <v>0.05</v>
      </c>
      <c r="AN42">
        <v>0</v>
      </c>
      <c r="AO42">
        <v>0</v>
      </c>
      <c r="AP42">
        <v>0</v>
      </c>
      <c r="AQ42">
        <v>0</v>
      </c>
      <c r="AR42">
        <v>0</v>
      </c>
      <c r="AS42" s="29">
        <f>SUM(Z42:AR42)</f>
        <v>0.28000000000000003</v>
      </c>
      <c r="AT42" t="str" cm="1">
        <f t="array" ref="AT42">_xlfn.TEXTJOIN(",", TRUE, _xlfn._xlws.FILTER($Z$1:$AR$1, Z42:AR42&lt;&gt;0))</f>
        <v>230 OFF-SITE – UNDERGROUND INJECTION - CLASS 1 WELLS,236 OFF-SITE - OTHER LANDFILLS</v>
      </c>
    </row>
    <row r="43" spans="1:46" x14ac:dyDescent="0.25">
      <c r="A43" t="s">
        <v>110</v>
      </c>
      <c r="B43">
        <v>107062</v>
      </c>
      <c r="C43" t="s">
        <v>150</v>
      </c>
      <c r="D43" s="28" t="s">
        <v>55</v>
      </c>
      <c r="E43" t="s">
        <v>151</v>
      </c>
      <c r="F43">
        <v>2018</v>
      </c>
      <c r="G43" t="s">
        <v>110</v>
      </c>
      <c r="H43" s="35">
        <v>110015742204</v>
      </c>
      <c r="I43" t="s">
        <v>111</v>
      </c>
      <c r="J43" t="s">
        <v>112</v>
      </c>
      <c r="K43" t="s">
        <v>113</v>
      </c>
      <c r="L43" t="s">
        <v>114</v>
      </c>
      <c r="M43" t="s">
        <v>108</v>
      </c>
      <c r="N43" t="s">
        <v>53</v>
      </c>
      <c r="O43">
        <v>77536</v>
      </c>
      <c r="P43">
        <v>29.728559000000001</v>
      </c>
      <c r="Q43">
        <v>-95.110764000000003</v>
      </c>
      <c r="R43" s="35">
        <v>1318216914263</v>
      </c>
      <c r="S43">
        <v>7</v>
      </c>
      <c r="T43" t="s">
        <v>165</v>
      </c>
      <c r="U43" t="s">
        <v>94</v>
      </c>
      <c r="X43">
        <v>325199</v>
      </c>
      <c r="Y43" t="s">
        <v>154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 s="49">
        <v>0</v>
      </c>
      <c r="AI43">
        <v>0.11</v>
      </c>
      <c r="AJ43">
        <v>0</v>
      </c>
      <c r="AK43">
        <v>0</v>
      </c>
      <c r="AL43">
        <v>0</v>
      </c>
      <c r="AM43">
        <v>0.03</v>
      </c>
      <c r="AN43">
        <v>0</v>
      </c>
      <c r="AO43">
        <v>0</v>
      </c>
      <c r="AP43">
        <v>0</v>
      </c>
      <c r="AQ43">
        <v>0</v>
      </c>
      <c r="AR43">
        <v>0</v>
      </c>
      <c r="AS43" s="29">
        <f>SUM(Z43:AR43)</f>
        <v>0.14000000000000001</v>
      </c>
      <c r="AT43" t="str" cm="1">
        <f t="array" ref="AT43">_xlfn.TEXTJOIN(",", TRUE, _xlfn._xlws.FILTER($Z$1:$AR$1, Z43:AR43&lt;&gt;0))</f>
        <v>230 OFF-SITE – UNDERGROUND INJECTION - CLASS 1 WELLS,236 OFF-SITE - OTHER LANDFILLS</v>
      </c>
    </row>
    <row r="44" spans="1:46" x14ac:dyDescent="0.25">
      <c r="A44" t="s">
        <v>1837</v>
      </c>
      <c r="B44">
        <v>107062</v>
      </c>
      <c r="C44" t="s">
        <v>150</v>
      </c>
      <c r="D44" s="42" t="str">
        <f>IFERROR(VLOOKUP(G44, 'Facility Summary_old'!$A$1:$B$16, 2, FALSE), VLOOKUP(G44, '2021-2024 TRI Air Mapping'!$A:$B, 2, FALSE))</f>
        <v>Processing into formulation, mixture, or reaction product</v>
      </c>
      <c r="E44" t="s">
        <v>151</v>
      </c>
      <c r="F44">
        <v>2021</v>
      </c>
      <c r="G44" t="s">
        <v>1837</v>
      </c>
      <c r="H44">
        <v>110000465719</v>
      </c>
      <c r="I44" t="s">
        <v>1841</v>
      </c>
      <c r="J44" t="s">
        <v>1848</v>
      </c>
      <c r="K44" t="s">
        <v>1849</v>
      </c>
      <c r="L44" t="s">
        <v>1850</v>
      </c>
      <c r="M44" t="s">
        <v>1851</v>
      </c>
      <c r="N44" t="s">
        <v>53</v>
      </c>
      <c r="O44">
        <v>79086</v>
      </c>
      <c r="P44">
        <v>35.951943999999997</v>
      </c>
      <c r="Q44">
        <v>-101.87388900000001</v>
      </c>
      <c r="R44">
        <v>1321220464034</v>
      </c>
      <c r="S44">
        <v>3</v>
      </c>
      <c r="U44" t="s">
        <v>1857</v>
      </c>
      <c r="X44">
        <v>324110</v>
      </c>
      <c r="Z44">
        <v>750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 s="51">
        <v>0</v>
      </c>
      <c r="AI44">
        <v>0</v>
      </c>
      <c r="AJ44">
        <v>0</v>
      </c>
      <c r="AK44">
        <v>0</v>
      </c>
      <c r="AL44">
        <v>0</v>
      </c>
      <c r="AM44">
        <v>0.01</v>
      </c>
      <c r="AN44">
        <v>0</v>
      </c>
      <c r="AO44">
        <v>0</v>
      </c>
      <c r="AP44">
        <v>0</v>
      </c>
      <c r="AQ44">
        <v>0</v>
      </c>
      <c r="AR44">
        <v>0</v>
      </c>
      <c r="AS44" s="42">
        <v>750.01</v>
      </c>
      <c r="AT44" t="str" cm="1">
        <f t="array" ref="AT44">_xlfn.TEXTJOIN(",", TRUE, _xlfn._xlws.FILTER($Z$1:$AR$1, Z44:AR44&lt;&gt;0))</f>
        <v>178 TOTAL ON-SITE UGRND INJ TO CL I WELLS – POUNDS,236 OFF-SITE - OTHER LANDFILLS</v>
      </c>
    </row>
    <row r="45" spans="1:46" x14ac:dyDescent="0.25">
      <c r="A45" t="s">
        <v>92</v>
      </c>
      <c r="B45">
        <v>107062</v>
      </c>
      <c r="C45" t="s">
        <v>150</v>
      </c>
      <c r="D45" s="28" t="s">
        <v>55</v>
      </c>
      <c r="E45" t="s">
        <v>151</v>
      </c>
      <c r="F45">
        <v>2018</v>
      </c>
      <c r="G45" t="s">
        <v>92</v>
      </c>
      <c r="H45" s="35">
        <v>110000597328</v>
      </c>
      <c r="I45" t="s">
        <v>93</v>
      </c>
      <c r="J45" t="s">
        <v>94</v>
      </c>
      <c r="K45" t="s">
        <v>95</v>
      </c>
      <c r="L45" t="s">
        <v>96</v>
      </c>
      <c r="M45" t="s">
        <v>97</v>
      </c>
      <c r="N45" t="s">
        <v>62</v>
      </c>
      <c r="O45">
        <v>70723</v>
      </c>
      <c r="P45">
        <v>30.05509</v>
      </c>
      <c r="Q45">
        <v>-90.830839999999995</v>
      </c>
      <c r="R45" s="35">
        <v>1318217304005</v>
      </c>
      <c r="S45">
        <v>8</v>
      </c>
      <c r="T45" t="s">
        <v>155</v>
      </c>
      <c r="U45" t="s">
        <v>94</v>
      </c>
      <c r="X45">
        <v>325180</v>
      </c>
      <c r="Y45" t="s">
        <v>163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26.25</v>
      </c>
      <c r="AH45" s="49">
        <v>0</v>
      </c>
      <c r="AI45">
        <v>0</v>
      </c>
      <c r="AJ45">
        <v>0</v>
      </c>
      <c r="AK45">
        <v>0</v>
      </c>
      <c r="AL45">
        <v>0</v>
      </c>
      <c r="AM45">
        <v>0.01</v>
      </c>
      <c r="AN45">
        <v>0</v>
      </c>
      <c r="AO45">
        <v>0</v>
      </c>
      <c r="AP45">
        <v>0</v>
      </c>
      <c r="AQ45">
        <v>0</v>
      </c>
      <c r="AR45">
        <v>0</v>
      </c>
      <c r="AS45" s="29">
        <f>SUM(Z45:AR45)</f>
        <v>26.26</v>
      </c>
      <c r="AT45" t="str" cm="1">
        <f t="array" ref="AT45">_xlfn.TEXTJOIN(",", TRUE, _xlfn._xlws.FILTER($Z$1:$AR$1, Z45:AR45&lt;&gt;0))</f>
        <v>215 TOTAL OTHER DISPOSAL,236 OFF-SITE - OTHER LANDFILLS</v>
      </c>
    </row>
    <row r="46" spans="1:46" x14ac:dyDescent="0.25">
      <c r="A46" t="s">
        <v>110</v>
      </c>
      <c r="B46" s="61" t="s">
        <v>1553</v>
      </c>
      <c r="C46" t="s">
        <v>150</v>
      </c>
      <c r="D46" s="42" t="str">
        <f>IFERROR(VLOOKUP(G46, 'Facility Summary_old'!$A$1:$B$16, 2, FALSE), VLOOKUP(G46, '2021-2024 TRI Air Mapping'!$A:$B, 2, FALSE))</f>
        <v>Processing as a Reactant</v>
      </c>
      <c r="E46" t="s">
        <v>151</v>
      </c>
      <c r="F46">
        <v>2023</v>
      </c>
      <c r="G46" t="s">
        <v>110</v>
      </c>
      <c r="H46">
        <v>110015742204</v>
      </c>
      <c r="I46" t="s">
        <v>111</v>
      </c>
      <c r="J46" t="s">
        <v>112</v>
      </c>
      <c r="K46" t="s">
        <v>113</v>
      </c>
      <c r="L46" t="s">
        <v>114</v>
      </c>
      <c r="M46" t="s">
        <v>108</v>
      </c>
      <c r="N46" t="s">
        <v>53</v>
      </c>
      <c r="O46">
        <v>77536</v>
      </c>
      <c r="P46">
        <v>29.728559000000001</v>
      </c>
      <c r="Q46">
        <v>-95.110764000000003</v>
      </c>
      <c r="R46">
        <v>1323222040572</v>
      </c>
      <c r="S46" s="61" t="s">
        <v>1756</v>
      </c>
      <c r="U46" t="s">
        <v>1779</v>
      </c>
      <c r="X46">
        <v>325199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 s="51">
        <v>0</v>
      </c>
      <c r="AI46">
        <v>0.05</v>
      </c>
      <c r="AJ46">
        <v>0</v>
      </c>
      <c r="AK46">
        <v>0</v>
      </c>
      <c r="AL46">
        <v>0</v>
      </c>
      <c r="AM46">
        <v>0.01</v>
      </c>
      <c r="AN46">
        <v>0</v>
      </c>
      <c r="AO46">
        <v>0</v>
      </c>
      <c r="AP46">
        <v>0</v>
      </c>
      <c r="AQ46">
        <v>0</v>
      </c>
      <c r="AR46">
        <v>0</v>
      </c>
      <c r="AS46" s="42">
        <v>6.0000000000000005E-2</v>
      </c>
      <c r="AT46" t="str" cm="1">
        <f t="array" ref="AT46">_xlfn.TEXTJOIN(",", TRUE, _xlfn._xlws.FILTER($Z$1:$AR$1, Z46:AR46&lt;&gt;0))</f>
        <v>230 OFF-SITE – UNDERGROUND INJECTION - CLASS 1 WELLS,236 OFF-SITE - OTHER LANDFILLS</v>
      </c>
    </row>
    <row r="47" spans="1:46" x14ac:dyDescent="0.25">
      <c r="A47" s="42" t="s">
        <v>126</v>
      </c>
      <c r="B47" s="42">
        <v>107062</v>
      </c>
      <c r="C47" s="42" t="s">
        <v>150</v>
      </c>
      <c r="D47" s="28" t="s">
        <v>55</v>
      </c>
      <c r="E47" s="42" t="s">
        <v>151</v>
      </c>
      <c r="F47" s="42">
        <v>2018</v>
      </c>
      <c r="G47" s="42" t="s">
        <v>126</v>
      </c>
      <c r="H47" s="43">
        <v>110018925957</v>
      </c>
      <c r="I47" s="42" t="s">
        <v>127</v>
      </c>
      <c r="J47" s="42" t="s">
        <v>128</v>
      </c>
      <c r="K47" s="42" t="s">
        <v>129</v>
      </c>
      <c r="L47" s="42" t="s">
        <v>130</v>
      </c>
      <c r="M47" s="42" t="s">
        <v>131</v>
      </c>
      <c r="N47" s="42" t="s">
        <v>53</v>
      </c>
      <c r="O47" s="42">
        <v>77978</v>
      </c>
      <c r="P47" s="42">
        <v>28.6753</v>
      </c>
      <c r="Q47" s="42">
        <v>-96.549499999999995</v>
      </c>
      <c r="R47" s="43">
        <v>1318218562344</v>
      </c>
      <c r="S47" s="42">
        <v>10</v>
      </c>
      <c r="T47" s="42" t="s">
        <v>156</v>
      </c>
      <c r="U47" s="42" t="s">
        <v>157</v>
      </c>
      <c r="V47" s="42"/>
      <c r="W47" s="42"/>
      <c r="X47" s="42">
        <v>325211</v>
      </c>
      <c r="Y47" s="42" t="s">
        <v>158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 s="49">
        <v>0</v>
      </c>
      <c r="AI47">
        <v>0</v>
      </c>
      <c r="AJ47">
        <v>0</v>
      </c>
      <c r="AK47">
        <v>0</v>
      </c>
      <c r="AL47">
        <v>0</v>
      </c>
      <c r="AM47">
        <v>0.01</v>
      </c>
      <c r="AN47">
        <v>0</v>
      </c>
      <c r="AO47">
        <v>0</v>
      </c>
      <c r="AP47">
        <v>0</v>
      </c>
      <c r="AQ47">
        <v>0</v>
      </c>
      <c r="AR47">
        <v>0</v>
      </c>
      <c r="AS47" s="29">
        <f>SUM(Z47:AR47)</f>
        <v>0.01</v>
      </c>
      <c r="AT47" t="str" cm="1">
        <f t="array" ref="AT47">_xlfn.TEXTJOIN(",", TRUE, _xlfn._xlws.FILTER($Z$1:$AR$1, Z47:AR47&lt;&gt;0))</f>
        <v>236 OFF-SITE - OTHER LANDFILLS</v>
      </c>
    </row>
    <row r="48" spans="1:46" x14ac:dyDescent="0.25">
      <c r="A48" t="s">
        <v>110</v>
      </c>
      <c r="B48">
        <v>107062</v>
      </c>
      <c r="C48" t="s">
        <v>150</v>
      </c>
      <c r="D48" s="42" t="str">
        <f>IFERROR(VLOOKUP(G48, 'Facility Summary_old'!$A$1:$B$16, 2, FALSE), VLOOKUP(G48, '2021-2024 TRI Air Mapping'!$A:$B, 2, FALSE))</f>
        <v>Processing as a Reactant</v>
      </c>
      <c r="E48" t="s">
        <v>151</v>
      </c>
      <c r="F48">
        <v>2021</v>
      </c>
      <c r="G48" t="s">
        <v>110</v>
      </c>
      <c r="H48">
        <v>110015742204</v>
      </c>
      <c r="I48" t="s">
        <v>111</v>
      </c>
      <c r="J48" t="s">
        <v>112</v>
      </c>
      <c r="K48" t="s">
        <v>113</v>
      </c>
      <c r="L48" t="s">
        <v>114</v>
      </c>
      <c r="M48" t="s">
        <v>108</v>
      </c>
      <c r="N48" t="s">
        <v>53</v>
      </c>
      <c r="O48">
        <v>77536</v>
      </c>
      <c r="P48">
        <v>29.710967</v>
      </c>
      <c r="Q48">
        <v>-95.119144000000006</v>
      </c>
      <c r="R48">
        <v>1321219718754</v>
      </c>
      <c r="S48">
        <v>7</v>
      </c>
      <c r="U48" t="s">
        <v>94</v>
      </c>
      <c r="X48">
        <v>325199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 s="51">
        <v>0</v>
      </c>
      <c r="AI48">
        <v>0</v>
      </c>
      <c r="AJ48">
        <v>0</v>
      </c>
      <c r="AK48">
        <v>0</v>
      </c>
      <c r="AL48">
        <v>0</v>
      </c>
      <c r="AM48">
        <v>0.01</v>
      </c>
      <c r="AN48">
        <v>0</v>
      </c>
      <c r="AO48">
        <v>0</v>
      </c>
      <c r="AP48">
        <v>0</v>
      </c>
      <c r="AQ48">
        <v>0</v>
      </c>
      <c r="AR48">
        <v>0</v>
      </c>
      <c r="AS48" s="42">
        <v>0.01</v>
      </c>
      <c r="AT48" t="str" cm="1">
        <f t="array" ref="AT48">_xlfn.TEXTJOIN(",", TRUE, _xlfn._xlws.FILTER($Z$1:$AR$1, Z48:AR48&lt;&gt;0))</f>
        <v>236 OFF-SITE - OTHER LANDFILLS</v>
      </c>
    </row>
    <row r="49" spans="1:46" x14ac:dyDescent="0.25">
      <c r="A49" s="42" t="s">
        <v>92</v>
      </c>
      <c r="B49" s="42">
        <v>107062</v>
      </c>
      <c r="C49" s="42" t="s">
        <v>150</v>
      </c>
      <c r="D49" s="28" t="s">
        <v>55</v>
      </c>
      <c r="E49" s="42" t="s">
        <v>151</v>
      </c>
      <c r="F49" s="42">
        <v>2016</v>
      </c>
      <c r="G49" s="42" t="s">
        <v>92</v>
      </c>
      <c r="H49" s="43">
        <v>110000597328</v>
      </c>
      <c r="I49" s="42" t="s">
        <v>93</v>
      </c>
      <c r="J49" s="42" t="s">
        <v>94</v>
      </c>
      <c r="K49" s="42" t="s">
        <v>95</v>
      </c>
      <c r="L49" s="42" t="s">
        <v>96</v>
      </c>
      <c r="M49" s="42" t="s">
        <v>97</v>
      </c>
      <c r="N49" s="42" t="s">
        <v>62</v>
      </c>
      <c r="O49" s="42">
        <v>70723</v>
      </c>
      <c r="P49" s="42">
        <v>30.05509</v>
      </c>
      <c r="Q49" s="42">
        <v>-90.830839999999995</v>
      </c>
      <c r="R49" s="43">
        <v>1316215698299</v>
      </c>
      <c r="S49" s="42">
        <v>8</v>
      </c>
      <c r="T49" s="42" t="s">
        <v>155</v>
      </c>
      <c r="U49" s="42" t="s">
        <v>94</v>
      </c>
      <c r="V49" s="42"/>
      <c r="W49" s="42"/>
      <c r="X49" s="42">
        <v>325180</v>
      </c>
      <c r="Y49" s="42" t="s">
        <v>163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3.32</v>
      </c>
      <c r="AH49" s="49">
        <v>0</v>
      </c>
      <c r="AI49">
        <v>0</v>
      </c>
      <c r="AJ49">
        <v>0</v>
      </c>
      <c r="AK49">
        <v>0</v>
      </c>
      <c r="AL49">
        <v>0</v>
      </c>
      <c r="AM49">
        <v>6.4999999999999997E-3</v>
      </c>
      <c r="AN49">
        <v>0</v>
      </c>
      <c r="AO49">
        <v>0</v>
      </c>
      <c r="AP49">
        <v>0</v>
      </c>
      <c r="AQ49">
        <v>0</v>
      </c>
      <c r="AR49">
        <v>0</v>
      </c>
      <c r="AS49" s="29">
        <f>SUM(Z49:AR49)</f>
        <v>3.3264999999999998</v>
      </c>
      <c r="AT49" t="str" cm="1">
        <f t="array" ref="AT49">_xlfn.TEXTJOIN(",", TRUE, _xlfn._xlws.FILTER($Z$1:$AR$1, Z49:AR49&lt;&gt;0))</f>
        <v>215 TOTAL OTHER DISPOSAL,236 OFF-SITE - OTHER LANDFILLS</v>
      </c>
    </row>
    <row r="50" spans="1:46" x14ac:dyDescent="0.25">
      <c r="A50" s="42" t="s">
        <v>92</v>
      </c>
      <c r="B50" s="42">
        <v>107062</v>
      </c>
      <c r="C50" s="42" t="s">
        <v>150</v>
      </c>
      <c r="D50" s="28" t="s">
        <v>55</v>
      </c>
      <c r="E50" s="42" t="s">
        <v>151</v>
      </c>
      <c r="F50" s="42">
        <v>2017</v>
      </c>
      <c r="G50" s="42" t="s">
        <v>92</v>
      </c>
      <c r="H50" s="43">
        <v>110000597328</v>
      </c>
      <c r="I50" s="42" t="s">
        <v>93</v>
      </c>
      <c r="J50" s="42" t="s">
        <v>94</v>
      </c>
      <c r="K50" s="42" t="s">
        <v>95</v>
      </c>
      <c r="L50" s="42" t="s">
        <v>96</v>
      </c>
      <c r="M50" s="42" t="s">
        <v>97</v>
      </c>
      <c r="N50" s="42" t="s">
        <v>62</v>
      </c>
      <c r="O50" s="42">
        <v>70723</v>
      </c>
      <c r="P50" s="42">
        <v>30.05509</v>
      </c>
      <c r="Q50" s="42">
        <v>-90.830839999999995</v>
      </c>
      <c r="R50" s="43">
        <v>1317216156152</v>
      </c>
      <c r="S50" s="42">
        <v>8</v>
      </c>
      <c r="T50" s="42" t="s">
        <v>155</v>
      </c>
      <c r="U50" s="42" t="s">
        <v>94</v>
      </c>
      <c r="V50" s="42"/>
      <c r="W50" s="42"/>
      <c r="X50" s="42">
        <v>325180</v>
      </c>
      <c r="Y50" s="42" t="s">
        <v>163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32.99</v>
      </c>
      <c r="AH50" s="51">
        <v>0</v>
      </c>
      <c r="AI50">
        <v>0</v>
      </c>
      <c r="AJ50">
        <v>0</v>
      </c>
      <c r="AK50">
        <v>0</v>
      </c>
      <c r="AL50">
        <v>0</v>
      </c>
      <c r="AM50">
        <v>5.0000000000000001E-3</v>
      </c>
      <c r="AN50">
        <v>0</v>
      </c>
      <c r="AO50">
        <v>0</v>
      </c>
      <c r="AP50">
        <v>0</v>
      </c>
      <c r="AQ50">
        <v>0</v>
      </c>
      <c r="AR50">
        <v>0</v>
      </c>
      <c r="AS50" s="29">
        <f>SUM(Z50:AR50)</f>
        <v>32.995000000000005</v>
      </c>
      <c r="AT50" t="str" cm="1">
        <f t="array" ref="AT50">_xlfn.TEXTJOIN(",", TRUE, _xlfn._xlws.FILTER($Z$1:$AR$1, Z50:AR50&lt;&gt;0))</f>
        <v>215 TOTAL OTHER DISPOSAL,236 OFF-SITE - OTHER LANDFILLS</v>
      </c>
    </row>
    <row r="51" spans="1:46" x14ac:dyDescent="0.25">
      <c r="A51" s="42" t="s">
        <v>1547</v>
      </c>
      <c r="B51" s="42" t="s">
        <v>1553</v>
      </c>
      <c r="C51" s="42" t="s">
        <v>150</v>
      </c>
      <c r="D51" s="42" t="str">
        <f>IFERROR(VLOOKUP(G51, 'Facility Summary_old'!$A$1:$B$16, 2, FALSE), VLOOKUP(G51, '2021-2024 TRI Air Mapping'!$A:$B, 2, FALSE))</f>
        <v>Waste Handling, Disposal and Treatment (Incinerator)</v>
      </c>
      <c r="E51" s="42" t="s">
        <v>151</v>
      </c>
      <c r="F51" s="42">
        <v>2024</v>
      </c>
      <c r="G51" s="42" t="s">
        <v>1547</v>
      </c>
      <c r="H51" s="42">
        <v>110070754719</v>
      </c>
      <c r="I51" s="42" t="s">
        <v>1586</v>
      </c>
      <c r="J51" s="42" t="s">
        <v>1388</v>
      </c>
      <c r="K51" s="42" t="s">
        <v>1389</v>
      </c>
      <c r="L51" s="42" t="s">
        <v>114</v>
      </c>
      <c r="M51" s="42" t="s">
        <v>108</v>
      </c>
      <c r="N51" s="42" t="s">
        <v>53</v>
      </c>
      <c r="O51" s="42" t="s">
        <v>1490</v>
      </c>
      <c r="P51" s="42" t="s">
        <v>1678</v>
      </c>
      <c r="Q51" s="42" t="s">
        <v>1679</v>
      </c>
      <c r="R51" s="42" t="s">
        <v>1740</v>
      </c>
      <c r="S51" s="42" t="s">
        <v>1751</v>
      </c>
      <c r="T51" s="42"/>
      <c r="U51" s="42" t="s">
        <v>1784</v>
      </c>
      <c r="V51" s="42"/>
      <c r="W51" s="42"/>
      <c r="X51" s="42" t="s">
        <v>1790</v>
      </c>
      <c r="Y51" s="42"/>
      <c r="Z51">
        <v>82523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 s="49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 s="42">
        <v>82523</v>
      </c>
      <c r="AT51" t="str" cm="1">
        <f t="array" ref="AT51">_xlfn.TEXTJOIN(",", TRUE, _xlfn._xlws.FILTER($Z$1:$AR$1, Z51:AR51&lt;&gt;0))</f>
        <v>178 TOTAL ON-SITE UGRND INJ TO CL I WELLS – POUNDS</v>
      </c>
    </row>
    <row r="52" spans="1:46" x14ac:dyDescent="0.25">
      <c r="A52" t="s">
        <v>1547</v>
      </c>
      <c r="B52" s="61" t="s">
        <v>1553</v>
      </c>
      <c r="C52" t="s">
        <v>150</v>
      </c>
      <c r="D52" s="42" t="str">
        <f>IFERROR(VLOOKUP(G52, 'Facility Summary_old'!$A$1:$B$16, 2, FALSE), VLOOKUP(G52, '2021-2024 TRI Air Mapping'!$A:$B, 2, FALSE))</f>
        <v>Waste Handling, Disposal and Treatment (Incinerator)</v>
      </c>
      <c r="E52" t="s">
        <v>151</v>
      </c>
      <c r="F52">
        <v>2023</v>
      </c>
      <c r="G52" t="s">
        <v>1547</v>
      </c>
      <c r="H52">
        <v>110017743281</v>
      </c>
      <c r="I52" t="s">
        <v>1586</v>
      </c>
      <c r="J52" t="s">
        <v>1388</v>
      </c>
      <c r="K52" t="s">
        <v>1389</v>
      </c>
      <c r="L52" t="s">
        <v>114</v>
      </c>
      <c r="M52" t="s">
        <v>108</v>
      </c>
      <c r="N52" t="s">
        <v>53</v>
      </c>
      <c r="O52">
        <v>77536</v>
      </c>
      <c r="P52">
        <v>29.734269999999999</v>
      </c>
      <c r="Q52">
        <v>-95.089860000000002</v>
      </c>
      <c r="R52">
        <v>1323222352508</v>
      </c>
      <c r="S52" s="61" t="s">
        <v>1752</v>
      </c>
      <c r="U52" t="s">
        <v>1784</v>
      </c>
      <c r="X52">
        <v>562211</v>
      </c>
      <c r="Z52">
        <v>51724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 s="51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 s="42">
        <v>51724</v>
      </c>
      <c r="AT52" t="str" cm="1">
        <f t="array" ref="AT52">_xlfn.TEXTJOIN(",", TRUE, _xlfn._xlws.FILTER($Z$1:$AR$1, Z52:AR52&lt;&gt;0))</f>
        <v>178 TOTAL ON-SITE UGRND INJ TO CL I WELLS – POUNDS</v>
      </c>
    </row>
    <row r="53" spans="1:46" x14ac:dyDescent="0.25">
      <c r="A53" t="s">
        <v>1538</v>
      </c>
      <c r="B53" s="61" t="s">
        <v>1553</v>
      </c>
      <c r="C53" t="s">
        <v>150</v>
      </c>
      <c r="D53" s="42" t="str">
        <f>IFERROR(VLOOKUP(G53, 'Facility Summary_old'!$A$1:$B$16, 2, FALSE), VLOOKUP(G53, '2021-2024 TRI Air Mapping'!$A:$B, 2, FALSE))</f>
        <v>Processing into formulation, mixture, or reaction product</v>
      </c>
      <c r="E53" t="s">
        <v>151</v>
      </c>
      <c r="F53">
        <v>2022</v>
      </c>
      <c r="G53" t="s">
        <v>1538</v>
      </c>
      <c r="H53">
        <v>110000451029</v>
      </c>
      <c r="I53" t="s">
        <v>1578</v>
      </c>
      <c r="J53" t="s">
        <v>1370</v>
      </c>
      <c r="K53" t="s">
        <v>1371</v>
      </c>
      <c r="L53" t="s">
        <v>1444</v>
      </c>
      <c r="M53" t="s">
        <v>1445</v>
      </c>
      <c r="N53" t="s">
        <v>1403</v>
      </c>
      <c r="O53">
        <v>71730</v>
      </c>
      <c r="P53">
        <v>33.200279000000002</v>
      </c>
      <c r="Q53">
        <v>-92.610922000000002</v>
      </c>
      <c r="R53">
        <v>1322221002328</v>
      </c>
      <c r="S53" s="61" t="s">
        <v>1750</v>
      </c>
      <c r="U53" t="s">
        <v>1776</v>
      </c>
      <c r="X53">
        <v>325199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 s="49">
        <v>0</v>
      </c>
      <c r="AI53">
        <v>35263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 s="42">
        <v>35263</v>
      </c>
      <c r="AT53" t="str" cm="1">
        <f t="array" ref="AT53">_xlfn.TEXTJOIN(",", TRUE, _xlfn._xlws.FILTER($Z$1:$AR$1, Z53:AR53&lt;&gt;0))</f>
        <v>230 OFF-SITE – UNDERGROUND INJECTION - CLASS 1 WELLS</v>
      </c>
    </row>
    <row r="54" spans="1:46" x14ac:dyDescent="0.25">
      <c r="A54" t="s">
        <v>1547</v>
      </c>
      <c r="B54" s="61" t="s">
        <v>1553</v>
      </c>
      <c r="C54" t="s">
        <v>150</v>
      </c>
      <c r="D54" t="str">
        <f>IFERROR(VLOOKUP(G54, 'Facility Summary_old'!$A$1:$B$16, 2, FALSE), VLOOKUP(G54, '2021-2024 TRI Air Mapping'!$A:$B, 2, FALSE))</f>
        <v>Waste Handling, Disposal and Treatment (Incinerator)</v>
      </c>
      <c r="E54" t="s">
        <v>151</v>
      </c>
      <c r="F54">
        <v>2022</v>
      </c>
      <c r="G54" t="s">
        <v>1547</v>
      </c>
      <c r="H54">
        <v>110017743281</v>
      </c>
      <c r="I54" t="s">
        <v>1586</v>
      </c>
      <c r="J54" t="s">
        <v>1388</v>
      </c>
      <c r="K54" t="s">
        <v>1389</v>
      </c>
      <c r="L54" t="s">
        <v>114</v>
      </c>
      <c r="M54" t="s">
        <v>108</v>
      </c>
      <c r="N54" t="s">
        <v>53</v>
      </c>
      <c r="O54">
        <v>77536</v>
      </c>
      <c r="P54">
        <v>29.734269999999999</v>
      </c>
      <c r="Q54">
        <v>-95.089860000000002</v>
      </c>
      <c r="R54">
        <v>1322221455443</v>
      </c>
      <c r="S54" s="61" t="s">
        <v>1752</v>
      </c>
      <c r="U54" t="s">
        <v>1784</v>
      </c>
      <c r="X54">
        <v>562211</v>
      </c>
      <c r="Z54">
        <v>25131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 s="51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25131</v>
      </c>
      <c r="AT54" t="str" cm="1">
        <f t="array" ref="AT54">_xlfn.TEXTJOIN(",", TRUE, _xlfn._xlws.FILTER($Z$1:$AR$1, Z54:AR54&lt;&gt;0))</f>
        <v>178 TOTAL ON-SITE UGRND INJ TO CL I WELLS – POUNDS</v>
      </c>
    </row>
    <row r="55" spans="1:46" x14ac:dyDescent="0.25">
      <c r="A55" t="s">
        <v>1547</v>
      </c>
      <c r="B55">
        <v>107062</v>
      </c>
      <c r="C55" t="s">
        <v>150</v>
      </c>
      <c r="D55" t="str">
        <f>IFERROR(VLOOKUP(G55, 'Facility Summary_old'!$A$1:$B$16, 2, FALSE), VLOOKUP(G55, '2021-2024 TRI Air Mapping'!$A:$B, 2, FALSE))</f>
        <v>Waste Handling, Disposal and Treatment (Incinerator)</v>
      </c>
      <c r="E55" t="s">
        <v>151</v>
      </c>
      <c r="F55">
        <v>2021</v>
      </c>
      <c r="G55" t="s">
        <v>1547</v>
      </c>
      <c r="H55">
        <v>110017743281</v>
      </c>
      <c r="I55" t="s">
        <v>1586</v>
      </c>
      <c r="J55" t="s">
        <v>1388</v>
      </c>
      <c r="K55" t="s">
        <v>1389</v>
      </c>
      <c r="L55" t="s">
        <v>114</v>
      </c>
      <c r="M55" t="s">
        <v>108</v>
      </c>
      <c r="N55" t="s">
        <v>53</v>
      </c>
      <c r="O55">
        <v>77536</v>
      </c>
      <c r="P55">
        <v>29.734269999999999</v>
      </c>
      <c r="Q55">
        <v>-95.089860000000002</v>
      </c>
      <c r="R55">
        <v>1321220515163</v>
      </c>
      <c r="S55">
        <v>2</v>
      </c>
      <c r="U55" t="s">
        <v>1784</v>
      </c>
      <c r="X55">
        <v>325199</v>
      </c>
      <c r="Z55">
        <v>23570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 s="49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23570</v>
      </c>
      <c r="AT55" t="str" cm="1">
        <f t="array" ref="AT55">_xlfn.TEXTJOIN(",", TRUE, _xlfn._xlws.FILTER($Z$1:$AR$1, Z55:AR55&lt;&gt;0))</f>
        <v>178 TOTAL ON-SITE UGRND INJ TO CL I WELLS – POUNDS</v>
      </c>
    </row>
    <row r="56" spans="1:46" x14ac:dyDescent="0.25">
      <c r="A56" t="s">
        <v>1538</v>
      </c>
      <c r="B56">
        <v>107062</v>
      </c>
      <c r="C56" t="s">
        <v>150</v>
      </c>
      <c r="D56" t="str">
        <f>IFERROR(VLOOKUP(G56, 'Facility Summary_old'!$A$1:$B$16, 2, FALSE), VLOOKUP(G56, '2021-2024 TRI Air Mapping'!$A:$B, 2, FALSE))</f>
        <v>Processing into formulation, mixture, or reaction product</v>
      </c>
      <c r="E56" t="s">
        <v>151</v>
      </c>
      <c r="F56">
        <v>2021</v>
      </c>
      <c r="G56" t="s">
        <v>1538</v>
      </c>
      <c r="H56">
        <v>110000451029</v>
      </c>
      <c r="I56" t="s">
        <v>1578</v>
      </c>
      <c r="J56" t="s">
        <v>1370</v>
      </c>
      <c r="K56" t="s">
        <v>1371</v>
      </c>
      <c r="L56" t="s">
        <v>1444</v>
      </c>
      <c r="M56" t="s">
        <v>1445</v>
      </c>
      <c r="N56" t="s">
        <v>1403</v>
      </c>
      <c r="O56">
        <v>71730</v>
      </c>
      <c r="P56">
        <v>33.200279000000002</v>
      </c>
      <c r="Q56">
        <v>-92.610922000000002</v>
      </c>
      <c r="R56">
        <v>1321219702836</v>
      </c>
      <c r="S56">
        <v>4</v>
      </c>
      <c r="U56" t="s">
        <v>1776</v>
      </c>
      <c r="X56">
        <v>325199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 s="51">
        <v>0</v>
      </c>
      <c r="AI56">
        <v>18233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18233</v>
      </c>
      <c r="AT56" t="str" cm="1">
        <f t="array" ref="AT56">_xlfn.TEXTJOIN(",", TRUE, _xlfn._xlws.FILTER($Z$1:$AR$1, Z56:AR56&lt;&gt;0))</f>
        <v>230 OFF-SITE – UNDERGROUND INJECTION - CLASS 1 WELLS</v>
      </c>
    </row>
    <row r="57" spans="1:46" x14ac:dyDescent="0.25">
      <c r="A57" t="s">
        <v>1549</v>
      </c>
      <c r="B57" t="s">
        <v>1553</v>
      </c>
      <c r="C57" t="s">
        <v>150</v>
      </c>
      <c r="D57" t="str">
        <f>IFERROR(VLOOKUP(G57, 'Facility Summary_old'!$A$1:$B$16, 2, FALSE), VLOOKUP(G57, '2021-2024 TRI Air Mapping'!$A:$B, 2, FALSE))</f>
        <v>Waste Handling, Disposal and Treatment (Incinerator)</v>
      </c>
      <c r="E57" t="s">
        <v>151</v>
      </c>
      <c r="F57">
        <v>2024</v>
      </c>
      <c r="G57" t="s">
        <v>1549</v>
      </c>
      <c r="H57">
        <v>110000607013</v>
      </c>
      <c r="I57" t="s">
        <v>1588</v>
      </c>
      <c r="J57" t="s">
        <v>1392</v>
      </c>
      <c r="K57" t="s">
        <v>1393</v>
      </c>
      <c r="L57" t="s">
        <v>1506</v>
      </c>
      <c r="M57" t="s">
        <v>1507</v>
      </c>
      <c r="N57" t="s">
        <v>53</v>
      </c>
      <c r="O57" t="s">
        <v>1508</v>
      </c>
      <c r="P57" t="s">
        <v>1682</v>
      </c>
      <c r="Q57" t="s">
        <v>1683</v>
      </c>
      <c r="R57" t="s">
        <v>1742</v>
      </c>
      <c r="S57" t="s">
        <v>1751</v>
      </c>
      <c r="U57" t="s">
        <v>1785</v>
      </c>
      <c r="X57" t="s">
        <v>1790</v>
      </c>
      <c r="Z57">
        <v>0</v>
      </c>
      <c r="AA57">
        <v>0</v>
      </c>
      <c r="AB57">
        <v>15362.5605</v>
      </c>
      <c r="AC57">
        <v>0</v>
      </c>
      <c r="AD57">
        <v>0</v>
      </c>
      <c r="AE57">
        <v>0</v>
      </c>
      <c r="AF57">
        <v>0</v>
      </c>
      <c r="AG57">
        <v>0</v>
      </c>
      <c r="AH57" s="49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2.5000000000000001E-3</v>
      </c>
      <c r="AO57">
        <v>0</v>
      </c>
      <c r="AP57">
        <v>0</v>
      </c>
      <c r="AQ57">
        <v>0</v>
      </c>
      <c r="AR57">
        <v>0</v>
      </c>
      <c r="AS57">
        <v>15362.563</v>
      </c>
      <c r="AT57" t="str" cm="1">
        <f t="array" ref="AT57">_xlfn.TEXTJOIN(",", TRUE, _xlfn._xlws.FILTER($Z$1:$AR$1, Z57:AR57&lt;&gt;0))</f>
        <v>191 TOTAL ON-SITE RCRA SUBTITLE C LANDFILLS,237 OFF-SITE - RCRA SUBTITLE C LANDFILLS</v>
      </c>
    </row>
    <row r="58" spans="1:46" x14ac:dyDescent="0.25">
      <c r="A58" t="s">
        <v>1538</v>
      </c>
      <c r="B58" s="61" t="s">
        <v>1553</v>
      </c>
      <c r="C58" t="s">
        <v>150</v>
      </c>
      <c r="D58" t="str">
        <f>IFERROR(VLOOKUP(G58, 'Facility Summary_old'!$A$1:$B$16, 2, FALSE), VLOOKUP(G58, '2021-2024 TRI Air Mapping'!$A:$B, 2, FALSE))</f>
        <v>Processing into formulation, mixture, or reaction product</v>
      </c>
      <c r="E58" t="s">
        <v>151</v>
      </c>
      <c r="F58">
        <v>2023</v>
      </c>
      <c r="G58" t="s">
        <v>1538</v>
      </c>
      <c r="H58">
        <v>110000451029</v>
      </c>
      <c r="I58" t="s">
        <v>1578</v>
      </c>
      <c r="J58" t="s">
        <v>1370</v>
      </c>
      <c r="K58" t="s">
        <v>1371</v>
      </c>
      <c r="L58" t="s">
        <v>1444</v>
      </c>
      <c r="M58" t="s">
        <v>1445</v>
      </c>
      <c r="N58" t="s">
        <v>1403</v>
      </c>
      <c r="O58">
        <v>71730</v>
      </c>
      <c r="P58">
        <v>33.200279000000002</v>
      </c>
      <c r="Q58">
        <v>-92.610922000000002</v>
      </c>
      <c r="R58">
        <v>1323221647504</v>
      </c>
      <c r="S58" s="61" t="s">
        <v>1749</v>
      </c>
      <c r="U58" t="s">
        <v>1776</v>
      </c>
      <c r="X58">
        <v>325199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 s="51">
        <v>0</v>
      </c>
      <c r="AI58">
        <v>11345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11345</v>
      </c>
      <c r="AT58" t="str" cm="1">
        <f t="array" ref="AT58">_xlfn.TEXTJOIN(",", TRUE, _xlfn._xlws.FILTER($Z$1:$AR$1, Z58:AR58&lt;&gt;0))</f>
        <v>230 OFF-SITE – UNDERGROUND INJECTION - CLASS 1 WELLS</v>
      </c>
    </row>
    <row r="59" spans="1:46" x14ac:dyDescent="0.25">
      <c r="A59" t="s">
        <v>1538</v>
      </c>
      <c r="B59" t="s">
        <v>1553</v>
      </c>
      <c r="C59" t="s">
        <v>150</v>
      </c>
      <c r="D59" t="str">
        <f>IFERROR(VLOOKUP(G59, 'Facility Summary_old'!$A$1:$B$16, 2, FALSE), VLOOKUP(G59, '2021-2024 TRI Air Mapping'!$A:$B, 2, FALSE))</f>
        <v>Processing into formulation, mixture, or reaction product</v>
      </c>
      <c r="E59" t="s">
        <v>151</v>
      </c>
      <c r="F59">
        <v>2024</v>
      </c>
      <c r="G59" t="s">
        <v>1538</v>
      </c>
      <c r="H59">
        <v>110000451029</v>
      </c>
      <c r="I59" t="s">
        <v>1578</v>
      </c>
      <c r="J59" t="s">
        <v>1370</v>
      </c>
      <c r="K59" t="s">
        <v>1371</v>
      </c>
      <c r="L59" t="s">
        <v>1444</v>
      </c>
      <c r="M59" t="s">
        <v>1445</v>
      </c>
      <c r="N59" t="s">
        <v>1403</v>
      </c>
      <c r="O59" t="s">
        <v>1446</v>
      </c>
      <c r="P59" t="s">
        <v>1650</v>
      </c>
      <c r="Q59" t="s">
        <v>1651</v>
      </c>
      <c r="R59" t="s">
        <v>1726</v>
      </c>
      <c r="S59" t="s">
        <v>1749</v>
      </c>
      <c r="U59" t="s">
        <v>1776</v>
      </c>
      <c r="X59" t="s">
        <v>1789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 s="49">
        <v>0</v>
      </c>
      <c r="AI59">
        <v>5900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5900</v>
      </c>
      <c r="AT59" t="str" cm="1">
        <f t="array" ref="AT59">_xlfn.TEXTJOIN(",", TRUE, _xlfn._xlws.FILTER($Z$1:$AR$1, Z59:AR59&lt;&gt;0))</f>
        <v>230 OFF-SITE – UNDERGROUND INJECTION - CLASS 1 WELLS</v>
      </c>
    </row>
    <row r="60" spans="1:46" x14ac:dyDescent="0.25">
      <c r="A60" t="s">
        <v>71</v>
      </c>
      <c r="B60" s="61" t="s">
        <v>1553</v>
      </c>
      <c r="C60" t="s">
        <v>150</v>
      </c>
      <c r="D60" t="str">
        <f>IFERROR(VLOOKUP(G60, 'Facility Summary_old'!$A$1:$B$16, 2, FALSE), VLOOKUP(G60, '2021-2024 TRI Air Mapping'!$A:$B, 2, FALSE))</f>
        <v>Manufacturing</v>
      </c>
      <c r="E60" t="s">
        <v>151</v>
      </c>
      <c r="F60">
        <v>2022</v>
      </c>
      <c r="G60" t="s">
        <v>71</v>
      </c>
      <c r="H60">
        <v>110000494894</v>
      </c>
      <c r="I60" t="s">
        <v>72</v>
      </c>
      <c r="J60" t="s">
        <v>1398</v>
      </c>
      <c r="K60" t="s">
        <v>74</v>
      </c>
      <c r="L60" t="s">
        <v>75</v>
      </c>
      <c r="M60" t="s">
        <v>76</v>
      </c>
      <c r="N60" t="s">
        <v>62</v>
      </c>
      <c r="O60">
        <v>70669</v>
      </c>
      <c r="P60">
        <v>30.223500000000001</v>
      </c>
      <c r="Q60">
        <v>-93.286900000000003</v>
      </c>
      <c r="R60">
        <v>1322220872535</v>
      </c>
      <c r="S60" s="61" t="s">
        <v>1756</v>
      </c>
      <c r="U60" t="s">
        <v>1787</v>
      </c>
      <c r="X60">
        <v>325180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 s="51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2900</v>
      </c>
      <c r="AO60">
        <v>0</v>
      </c>
      <c r="AP60">
        <v>0</v>
      </c>
      <c r="AQ60">
        <v>0</v>
      </c>
      <c r="AR60">
        <v>0</v>
      </c>
      <c r="AS60">
        <v>2900</v>
      </c>
      <c r="AT60" t="str" cm="1">
        <f t="array" ref="AT60">_xlfn.TEXTJOIN(",", TRUE, _xlfn._xlws.FILTER($Z$1:$AR$1, Z60:AR60&lt;&gt;0))</f>
        <v>237 OFF-SITE - RCRA SUBTITLE C LANDFILLS</v>
      </c>
    </row>
    <row r="61" spans="1:46" x14ac:dyDescent="0.25">
      <c r="A61" t="s">
        <v>71</v>
      </c>
      <c r="B61">
        <v>107062</v>
      </c>
      <c r="C61" t="s">
        <v>150</v>
      </c>
      <c r="D61" s="98" t="s">
        <v>55</v>
      </c>
      <c r="E61" t="s">
        <v>151</v>
      </c>
      <c r="F61">
        <v>2018</v>
      </c>
      <c r="G61" t="s">
        <v>71</v>
      </c>
      <c r="H61" s="35">
        <v>110000494894</v>
      </c>
      <c r="I61" t="s">
        <v>72</v>
      </c>
      <c r="J61" t="s">
        <v>73</v>
      </c>
      <c r="K61" t="s">
        <v>74</v>
      </c>
      <c r="L61" t="s">
        <v>75</v>
      </c>
      <c r="M61" t="s">
        <v>76</v>
      </c>
      <c r="N61" t="s">
        <v>62</v>
      </c>
      <c r="O61">
        <v>70669</v>
      </c>
      <c r="P61">
        <v>30.223500000000001</v>
      </c>
      <c r="Q61">
        <v>-93.286900000000003</v>
      </c>
      <c r="R61" s="35">
        <v>1318218558296</v>
      </c>
      <c r="S61">
        <v>7</v>
      </c>
      <c r="T61" t="s">
        <v>165</v>
      </c>
      <c r="U61" t="s">
        <v>168</v>
      </c>
      <c r="X61">
        <v>325180</v>
      </c>
      <c r="Y61" t="s">
        <v>163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 s="49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840</v>
      </c>
      <c r="AO61">
        <v>0</v>
      </c>
      <c r="AP61">
        <v>0</v>
      </c>
      <c r="AQ61">
        <v>0</v>
      </c>
      <c r="AR61">
        <v>0</v>
      </c>
      <c r="AS61" s="99">
        <f>SUM(Z61:AR61)</f>
        <v>840</v>
      </c>
      <c r="AT61" t="str" cm="1">
        <f t="array" ref="AT61">_xlfn.TEXTJOIN(",", TRUE, _xlfn._xlws.FILTER($Z$1:$AR$1, Z61:AR61&lt;&gt;0))</f>
        <v>237 OFF-SITE - RCRA SUBTITLE C LANDFILLS</v>
      </c>
    </row>
    <row r="62" spans="1:46" x14ac:dyDescent="0.25">
      <c r="A62" t="s">
        <v>1513</v>
      </c>
      <c r="B62">
        <v>107062</v>
      </c>
      <c r="C62" t="s">
        <v>150</v>
      </c>
      <c r="D62" t="str">
        <f>IFERROR(VLOOKUP(G62, 'Facility Summary_old'!$A$1:$B$16, 2, FALSE), VLOOKUP(G62, '2021-2024 TRI Air Mapping'!$A:$B, 2, FALSE))</f>
        <v>Processing as a Reactant</v>
      </c>
      <c r="E62" t="s">
        <v>151</v>
      </c>
      <c r="F62">
        <v>2021</v>
      </c>
      <c r="G62" t="s">
        <v>1513</v>
      </c>
      <c r="H62">
        <v>110000743508</v>
      </c>
      <c r="I62" t="s">
        <v>1554</v>
      </c>
      <c r="J62" t="s">
        <v>1320</v>
      </c>
      <c r="K62" t="s">
        <v>1321</v>
      </c>
      <c r="L62" t="s">
        <v>1401</v>
      </c>
      <c r="M62" t="s">
        <v>1402</v>
      </c>
      <c r="N62" t="s">
        <v>1403</v>
      </c>
      <c r="O62">
        <v>71753</v>
      </c>
      <c r="P62">
        <v>33.175600000000003</v>
      </c>
      <c r="Q62">
        <v>-93.216899999999995</v>
      </c>
      <c r="R62">
        <v>1321220362432</v>
      </c>
      <c r="S62">
        <v>5</v>
      </c>
      <c r="U62" t="s">
        <v>1759</v>
      </c>
      <c r="X62">
        <v>325180</v>
      </c>
      <c r="Z62">
        <v>632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 s="51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632</v>
      </c>
      <c r="AT62" t="str" cm="1">
        <f t="array" ref="AT62">_xlfn.TEXTJOIN(",", TRUE, _xlfn._xlws.FILTER($Z$1:$AR$1, Z62:AR62&lt;&gt;0))</f>
        <v>178 TOTAL ON-SITE UGRND INJ TO CL I WELLS – POUNDS</v>
      </c>
    </row>
    <row r="63" spans="1:46" x14ac:dyDescent="0.25">
      <c r="A63" t="s">
        <v>1513</v>
      </c>
      <c r="B63" s="61" t="s">
        <v>1553</v>
      </c>
      <c r="C63" t="s">
        <v>150</v>
      </c>
      <c r="D63" t="str">
        <f>IFERROR(VLOOKUP(G63, 'Facility Summary_old'!$A$1:$B$16, 2, FALSE), VLOOKUP(G63, '2021-2024 TRI Air Mapping'!$A:$B, 2, FALSE))</f>
        <v>Processing as a Reactant</v>
      </c>
      <c r="E63" t="s">
        <v>151</v>
      </c>
      <c r="F63">
        <v>2022</v>
      </c>
      <c r="G63" t="s">
        <v>1513</v>
      </c>
      <c r="H63">
        <v>110000743508</v>
      </c>
      <c r="I63" t="s">
        <v>1554</v>
      </c>
      <c r="J63" t="s">
        <v>1320</v>
      </c>
      <c r="K63" t="s">
        <v>1321</v>
      </c>
      <c r="L63" t="s">
        <v>1401</v>
      </c>
      <c r="M63" t="s">
        <v>1402</v>
      </c>
      <c r="N63" t="s">
        <v>1403</v>
      </c>
      <c r="O63">
        <v>71753</v>
      </c>
      <c r="P63">
        <v>33.175600000000003</v>
      </c>
      <c r="Q63">
        <v>-93.216899999999995</v>
      </c>
      <c r="R63">
        <v>1322221381724</v>
      </c>
      <c r="S63" s="61" t="s">
        <v>1749</v>
      </c>
      <c r="U63" t="s">
        <v>1759</v>
      </c>
      <c r="X63">
        <v>325180</v>
      </c>
      <c r="Z63">
        <v>606</v>
      </c>
      <c r="AA63">
        <v>10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 s="49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616</v>
      </c>
      <c r="AT63" t="str" cm="1">
        <f t="array" ref="AT63">_xlfn.TEXTJOIN(",", TRUE, _xlfn._xlws.FILTER($Z$1:$AR$1, Z63:AR63&lt;&gt;0))</f>
        <v>178 TOTAL ON-SITE UGRND INJ TO CL I WELLS – POUNDS,182 TOTAL ON-SITE UGRND INJ TO CL II-V WELLS – POUNDS</v>
      </c>
    </row>
    <row r="64" spans="1:46" x14ac:dyDescent="0.25">
      <c r="A64" t="s">
        <v>1513</v>
      </c>
      <c r="B64" s="61" t="s">
        <v>1553</v>
      </c>
      <c r="C64" t="s">
        <v>150</v>
      </c>
      <c r="D64" t="str">
        <f>IFERROR(VLOOKUP(G64, 'Facility Summary_old'!$A$1:$B$16, 2, FALSE), VLOOKUP(G64, '2021-2024 TRI Air Mapping'!$A:$B, 2, FALSE))</f>
        <v>Processing as a Reactant</v>
      </c>
      <c r="E64" t="s">
        <v>151</v>
      </c>
      <c r="F64">
        <v>2023</v>
      </c>
      <c r="G64" t="s">
        <v>1513</v>
      </c>
      <c r="H64">
        <v>110000743508</v>
      </c>
      <c r="I64" t="s">
        <v>1554</v>
      </c>
      <c r="J64" t="s">
        <v>1320</v>
      </c>
      <c r="K64" t="s">
        <v>1321</v>
      </c>
      <c r="L64" t="s">
        <v>1401</v>
      </c>
      <c r="M64" t="s">
        <v>1402</v>
      </c>
      <c r="N64" t="s">
        <v>1403</v>
      </c>
      <c r="O64">
        <v>71753</v>
      </c>
      <c r="P64">
        <v>33.175600000000003</v>
      </c>
      <c r="Q64">
        <v>-93.216899999999995</v>
      </c>
      <c r="R64">
        <v>1323221735715</v>
      </c>
      <c r="S64" s="61" t="s">
        <v>1749</v>
      </c>
      <c r="U64" t="s">
        <v>1759</v>
      </c>
      <c r="X64">
        <v>325180</v>
      </c>
      <c r="Z64">
        <v>591</v>
      </c>
      <c r="AA64">
        <v>10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 s="51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601</v>
      </c>
      <c r="AT64" t="str" cm="1">
        <f t="array" ref="AT64">_xlfn.TEXTJOIN(",", TRUE, _xlfn._xlws.FILTER($Z$1:$AR$1, Z64:AR64&lt;&gt;0))</f>
        <v>178 TOTAL ON-SITE UGRND INJ TO CL I WELLS – POUNDS,182 TOTAL ON-SITE UGRND INJ TO CL II-V WELLS – POUNDS</v>
      </c>
    </row>
    <row r="65" spans="1:46" x14ac:dyDescent="0.25">
      <c r="A65" t="s">
        <v>71</v>
      </c>
      <c r="B65" s="61" t="s">
        <v>1553</v>
      </c>
      <c r="C65" t="s">
        <v>150</v>
      </c>
      <c r="D65" t="str">
        <f>IFERROR(VLOOKUP(G65, 'Facility Summary_old'!$A$1:$B$16, 2, FALSE), VLOOKUP(G65, '2021-2024 TRI Air Mapping'!$A:$B, 2, FALSE))</f>
        <v>Manufacturing</v>
      </c>
      <c r="E65" t="s">
        <v>151</v>
      </c>
      <c r="F65">
        <v>2023</v>
      </c>
      <c r="G65" t="s">
        <v>71</v>
      </c>
      <c r="H65">
        <v>110000494894</v>
      </c>
      <c r="I65" t="s">
        <v>72</v>
      </c>
      <c r="J65" t="s">
        <v>1398</v>
      </c>
      <c r="K65" t="s">
        <v>74</v>
      </c>
      <c r="L65" t="s">
        <v>75</v>
      </c>
      <c r="M65" t="s">
        <v>76</v>
      </c>
      <c r="N65" t="s">
        <v>62</v>
      </c>
      <c r="O65">
        <v>70669</v>
      </c>
      <c r="P65">
        <v>30.223500000000001</v>
      </c>
      <c r="Q65">
        <v>-93.286900000000003</v>
      </c>
      <c r="R65">
        <v>1323222047540</v>
      </c>
      <c r="S65" s="61" t="s">
        <v>1756</v>
      </c>
      <c r="U65" t="s">
        <v>1787</v>
      </c>
      <c r="X65">
        <v>325180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 s="49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450</v>
      </c>
      <c r="AO65">
        <v>0</v>
      </c>
      <c r="AP65">
        <v>0</v>
      </c>
      <c r="AQ65">
        <v>0</v>
      </c>
      <c r="AR65">
        <v>0</v>
      </c>
      <c r="AS65">
        <v>450</v>
      </c>
      <c r="AT65" t="str" cm="1">
        <f t="array" ref="AT65">_xlfn.TEXTJOIN(",", TRUE, _xlfn._xlws.FILTER($Z$1:$AR$1, Z65:AR65&lt;&gt;0))</f>
        <v>237 OFF-SITE - RCRA SUBTITLE C LANDFILLS</v>
      </c>
    </row>
    <row r="66" spans="1:46" x14ac:dyDescent="0.25">
      <c r="A66" t="s">
        <v>1550</v>
      </c>
      <c r="B66" s="61" t="s">
        <v>1553</v>
      </c>
      <c r="C66" t="s">
        <v>150</v>
      </c>
      <c r="D66" t="str">
        <f>IFERROR(VLOOKUP(G66, 'Facility Summary_old'!$A$1:$B$16, 2, FALSE), VLOOKUP(G66, '2021-2024 TRI Air Mapping'!$A:$B, 2, FALSE))</f>
        <v>Waste Handling, Disposal and Treatment (Incinerator)</v>
      </c>
      <c r="E66" t="s">
        <v>151</v>
      </c>
      <c r="F66">
        <v>2023</v>
      </c>
      <c r="G66" t="s">
        <v>1550</v>
      </c>
      <c r="H66">
        <v>110035783658</v>
      </c>
      <c r="I66" t="s">
        <v>1589</v>
      </c>
      <c r="J66" t="s">
        <v>1394</v>
      </c>
      <c r="K66" t="s">
        <v>1395</v>
      </c>
      <c r="L66" t="s">
        <v>1509</v>
      </c>
      <c r="M66" t="s">
        <v>1510</v>
      </c>
      <c r="N66" t="s">
        <v>53</v>
      </c>
      <c r="O66">
        <v>77705</v>
      </c>
      <c r="P66">
        <v>29.853055999999999</v>
      </c>
      <c r="Q66">
        <v>-94.095277999999993</v>
      </c>
      <c r="R66">
        <v>1323222232973</v>
      </c>
      <c r="S66" s="61" t="s">
        <v>1749</v>
      </c>
      <c r="U66" t="s">
        <v>1786</v>
      </c>
      <c r="X66">
        <v>562211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 s="51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210</v>
      </c>
      <c r="AO66">
        <v>0</v>
      </c>
      <c r="AP66">
        <v>0</v>
      </c>
      <c r="AQ66">
        <v>0</v>
      </c>
      <c r="AR66">
        <v>0</v>
      </c>
      <c r="AS66">
        <v>210</v>
      </c>
      <c r="AT66" t="str" cm="1">
        <f t="array" ref="AT66">_xlfn.TEXTJOIN(",", TRUE, _xlfn._xlws.FILTER($Z$1:$AR$1, Z66:AR66&lt;&gt;0))</f>
        <v>237 OFF-SITE - RCRA SUBTITLE C LANDFILLS</v>
      </c>
    </row>
    <row r="67" spans="1:46" x14ac:dyDescent="0.25">
      <c r="A67" t="s">
        <v>1551</v>
      </c>
      <c r="B67">
        <v>107062</v>
      </c>
      <c r="C67" t="s">
        <v>150</v>
      </c>
      <c r="D67" t="str">
        <f>IFERROR(VLOOKUP(G67, 'Facility Summary_old'!$A$1:$B$16, 2, FALSE), VLOOKUP(G67, '2021-2024 TRI Air Mapping'!$A:$B, 2, FALSE))</f>
        <v>Manufacturing</v>
      </c>
      <c r="E67" t="s">
        <v>151</v>
      </c>
      <c r="F67">
        <v>2021</v>
      </c>
      <c r="G67" t="s">
        <v>1551</v>
      </c>
      <c r="H67">
        <v>110000613747</v>
      </c>
      <c r="I67" t="s">
        <v>1590</v>
      </c>
      <c r="J67" t="s">
        <v>1865</v>
      </c>
      <c r="K67" t="s">
        <v>1397</v>
      </c>
      <c r="L67" t="s">
        <v>81</v>
      </c>
      <c r="M67" t="s">
        <v>82</v>
      </c>
      <c r="N67" t="s">
        <v>62</v>
      </c>
      <c r="O67">
        <v>70764</v>
      </c>
      <c r="P67">
        <v>30.262255</v>
      </c>
      <c r="Q67">
        <v>-91.185837000000006</v>
      </c>
      <c r="R67">
        <v>1321220526685</v>
      </c>
      <c r="S67">
        <v>8</v>
      </c>
      <c r="U67" t="s">
        <v>168</v>
      </c>
      <c r="X67">
        <v>325211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 s="49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172</v>
      </c>
      <c r="AO67">
        <v>0</v>
      </c>
      <c r="AP67">
        <v>0</v>
      </c>
      <c r="AQ67">
        <v>0</v>
      </c>
      <c r="AR67">
        <v>0</v>
      </c>
      <c r="AS67">
        <v>172</v>
      </c>
      <c r="AT67" t="str" cm="1">
        <f t="array" ref="AT67">_xlfn.TEXTJOIN(",", TRUE, _xlfn._xlws.FILTER($Z$1:$AR$1, Z67:AR67&lt;&gt;0))</f>
        <v>237 OFF-SITE - RCRA SUBTITLE C LANDFILLS</v>
      </c>
    </row>
    <row r="68" spans="1:46" x14ac:dyDescent="0.25">
      <c r="A68" t="s">
        <v>115</v>
      </c>
      <c r="B68" t="s">
        <v>1553</v>
      </c>
      <c r="C68" t="s">
        <v>150</v>
      </c>
      <c r="D68" t="str">
        <f>IFERROR(VLOOKUP(G68, 'Facility Summary_old'!$A$1:$B$16, 2, FALSE), VLOOKUP(G68, '2021-2024 TRI Air Mapping'!$A:$B, 2, FALSE))</f>
        <v>Manufacturing</v>
      </c>
      <c r="E68" t="s">
        <v>151</v>
      </c>
      <c r="F68">
        <v>2024</v>
      </c>
      <c r="G68" t="s">
        <v>115</v>
      </c>
      <c r="H68">
        <v>110070725501</v>
      </c>
      <c r="I68" t="s">
        <v>116</v>
      </c>
      <c r="J68" t="s">
        <v>117</v>
      </c>
      <c r="K68" t="s">
        <v>118</v>
      </c>
      <c r="L68" t="s">
        <v>119</v>
      </c>
      <c r="M68" t="s">
        <v>120</v>
      </c>
      <c r="N68" t="s">
        <v>53</v>
      </c>
      <c r="O68" t="s">
        <v>1483</v>
      </c>
      <c r="P68" t="s">
        <v>1656</v>
      </c>
      <c r="Q68" t="s">
        <v>1657</v>
      </c>
      <c r="R68" t="s">
        <v>1729</v>
      </c>
      <c r="S68" t="s">
        <v>1756</v>
      </c>
      <c r="U68" t="s">
        <v>1779</v>
      </c>
      <c r="X68" t="s">
        <v>1789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 s="51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132.5</v>
      </c>
      <c r="AO68">
        <v>0</v>
      </c>
      <c r="AP68">
        <v>0</v>
      </c>
      <c r="AQ68">
        <v>0</v>
      </c>
      <c r="AR68">
        <v>0</v>
      </c>
      <c r="AS68">
        <v>132.5</v>
      </c>
      <c r="AT68" t="str" cm="1">
        <f t="array" ref="AT68">_xlfn.TEXTJOIN(",", TRUE, _xlfn._xlws.FILTER($Z$1:$AR$1, Z68:AR68&lt;&gt;0))</f>
        <v>237 OFF-SITE - RCRA SUBTITLE C LANDFILLS</v>
      </c>
    </row>
    <row r="69" spans="1:46" x14ac:dyDescent="0.25">
      <c r="A69" t="s">
        <v>47</v>
      </c>
      <c r="B69">
        <v>107062</v>
      </c>
      <c r="C69" t="s">
        <v>150</v>
      </c>
      <c r="D69" s="98" t="s">
        <v>46</v>
      </c>
      <c r="E69" t="s">
        <v>151</v>
      </c>
      <c r="F69">
        <v>2016</v>
      </c>
      <c r="G69" t="s">
        <v>47</v>
      </c>
      <c r="H69" s="35">
        <v>110008170237</v>
      </c>
      <c r="I69" t="s">
        <v>48</v>
      </c>
      <c r="J69" t="s">
        <v>49</v>
      </c>
      <c r="K69" t="s">
        <v>50</v>
      </c>
      <c r="L69" t="s">
        <v>51</v>
      </c>
      <c r="M69" t="s">
        <v>52</v>
      </c>
      <c r="N69" t="s">
        <v>53</v>
      </c>
      <c r="O69">
        <v>775413257</v>
      </c>
      <c r="P69">
        <v>28.979199999999999</v>
      </c>
      <c r="Q69">
        <v>-95.354900000000001</v>
      </c>
      <c r="R69" s="35">
        <v>1316215480563</v>
      </c>
      <c r="S69">
        <v>9</v>
      </c>
      <c r="T69" t="s">
        <v>152</v>
      </c>
      <c r="U69" t="s">
        <v>153</v>
      </c>
      <c r="X69">
        <v>325199</v>
      </c>
      <c r="Y69" t="s">
        <v>154</v>
      </c>
      <c r="Z69">
        <v>0</v>
      </c>
      <c r="AA69">
        <v>0</v>
      </c>
      <c r="AB69">
        <v>0</v>
      </c>
      <c r="AC69">
        <v>69</v>
      </c>
      <c r="AD69">
        <v>0</v>
      </c>
      <c r="AE69">
        <v>0</v>
      </c>
      <c r="AF69">
        <v>0</v>
      </c>
      <c r="AG69">
        <v>0</v>
      </c>
      <c r="AH69" s="4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 s="99">
        <f>SUM(Z69:AR69)</f>
        <v>69</v>
      </c>
      <c r="AT69" t="str" cm="1">
        <f t="array" ref="AT69">_xlfn.TEXTJOIN(",", TRUE, _xlfn._xlws.FILTER($Z$1:$AR$1, Z69:AR69&lt;&gt;0))</f>
        <v>195 TOTAL OTHER ON-SITE LANDFILLS</v>
      </c>
    </row>
    <row r="70" spans="1:46" x14ac:dyDescent="0.25">
      <c r="A70" s="51" t="s">
        <v>71</v>
      </c>
      <c r="B70" s="51">
        <v>107062</v>
      </c>
      <c r="C70" s="51" t="s">
        <v>150</v>
      </c>
      <c r="D70" s="98" t="s">
        <v>55</v>
      </c>
      <c r="E70" s="51" t="s">
        <v>151</v>
      </c>
      <c r="F70" s="51">
        <v>2015</v>
      </c>
      <c r="G70" s="51" t="s">
        <v>71</v>
      </c>
      <c r="H70" s="52">
        <v>110000494894</v>
      </c>
      <c r="I70" s="51" t="s">
        <v>72</v>
      </c>
      <c r="J70" s="51" t="s">
        <v>73</v>
      </c>
      <c r="K70" s="51" t="s">
        <v>74</v>
      </c>
      <c r="L70" s="51" t="s">
        <v>75</v>
      </c>
      <c r="M70" s="51" t="s">
        <v>76</v>
      </c>
      <c r="N70" s="51" t="s">
        <v>62</v>
      </c>
      <c r="O70" s="51">
        <v>70669</v>
      </c>
      <c r="P70" s="51">
        <v>30.223500000000001</v>
      </c>
      <c r="Q70" s="51">
        <v>-93.286900000000003</v>
      </c>
      <c r="R70" s="52">
        <v>1315213858653</v>
      </c>
      <c r="S70" s="51">
        <v>7</v>
      </c>
      <c r="T70" s="51" t="s">
        <v>165</v>
      </c>
      <c r="U70" s="51" t="s">
        <v>168</v>
      </c>
      <c r="V70" s="51"/>
      <c r="W70" s="51"/>
      <c r="X70" s="51">
        <v>325180</v>
      </c>
      <c r="Y70" s="51" t="s">
        <v>163</v>
      </c>
      <c r="Z70" s="51">
        <v>0</v>
      </c>
      <c r="AA70" s="51">
        <v>0</v>
      </c>
      <c r="AB70" s="51">
        <v>0</v>
      </c>
      <c r="AC70" s="51">
        <v>0</v>
      </c>
      <c r="AD70" s="51">
        <v>0</v>
      </c>
      <c r="AE70" s="51">
        <v>0</v>
      </c>
      <c r="AF70" s="51">
        <v>0</v>
      </c>
      <c r="AG70" s="51">
        <v>0</v>
      </c>
      <c r="AH70" s="51">
        <v>0</v>
      </c>
      <c r="AI70" s="51">
        <v>0</v>
      </c>
      <c r="AJ70" s="51">
        <v>0</v>
      </c>
      <c r="AK70" s="51">
        <v>0</v>
      </c>
      <c r="AL70" s="51">
        <v>0</v>
      </c>
      <c r="AM70" s="51">
        <v>0</v>
      </c>
      <c r="AN70" s="51">
        <v>65</v>
      </c>
      <c r="AO70" s="51">
        <v>0</v>
      </c>
      <c r="AP70" s="51">
        <v>0</v>
      </c>
      <c r="AQ70" s="51">
        <v>0</v>
      </c>
      <c r="AR70" s="51">
        <v>0</v>
      </c>
      <c r="AS70" s="99">
        <f>SUM(Z70:AR70)</f>
        <v>65</v>
      </c>
      <c r="AT70" t="str" cm="1">
        <f t="array" ref="AT70">_xlfn.TEXTJOIN(",", TRUE, _xlfn._xlws.FILTER($Z$1:$AR$1, Z70:AR70&lt;&gt;0))</f>
        <v>237 OFF-SITE - RCRA SUBTITLE C LANDFILLS</v>
      </c>
    </row>
    <row r="71" spans="1:46" x14ac:dyDescent="0.25">
      <c r="A71" t="s">
        <v>71</v>
      </c>
      <c r="B71">
        <v>107062</v>
      </c>
      <c r="C71" t="s">
        <v>150</v>
      </c>
      <c r="D71" s="98" t="s">
        <v>55</v>
      </c>
      <c r="E71" t="s">
        <v>151</v>
      </c>
      <c r="F71">
        <v>2020</v>
      </c>
      <c r="G71" t="s">
        <v>71</v>
      </c>
      <c r="H71" s="35">
        <v>110000494894</v>
      </c>
      <c r="I71" t="s">
        <v>72</v>
      </c>
      <c r="J71" t="s">
        <v>73</v>
      </c>
      <c r="K71" t="s">
        <v>74</v>
      </c>
      <c r="L71" t="s">
        <v>75</v>
      </c>
      <c r="M71" t="s">
        <v>76</v>
      </c>
      <c r="N71" t="s">
        <v>62</v>
      </c>
      <c r="O71">
        <v>70669</v>
      </c>
      <c r="P71">
        <v>30.223500000000001</v>
      </c>
      <c r="Q71">
        <v>-93.286900000000003</v>
      </c>
      <c r="R71" s="35">
        <v>1320219423112</v>
      </c>
      <c r="S71">
        <v>7</v>
      </c>
      <c r="T71" t="s">
        <v>165</v>
      </c>
      <c r="U71" t="s">
        <v>168</v>
      </c>
      <c r="X71">
        <v>325180</v>
      </c>
      <c r="Y71" t="s">
        <v>163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 s="49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59</v>
      </c>
      <c r="AO71">
        <v>0</v>
      </c>
      <c r="AP71">
        <v>0</v>
      </c>
      <c r="AQ71">
        <v>0</v>
      </c>
      <c r="AR71">
        <v>0</v>
      </c>
      <c r="AS71" s="99">
        <f>SUM(Z71:AR71)</f>
        <v>59</v>
      </c>
      <c r="AT71" t="str" cm="1">
        <f t="array" ref="AT71">_xlfn.TEXTJOIN(",", TRUE, _xlfn._xlws.FILTER($Z$1:$AR$1, Z71:AR71&lt;&gt;0))</f>
        <v>237 OFF-SITE - RCRA SUBTITLE C LANDFILLS</v>
      </c>
    </row>
    <row r="72" spans="1:46" x14ac:dyDescent="0.25">
      <c r="A72" t="s">
        <v>71</v>
      </c>
      <c r="B72">
        <v>107062</v>
      </c>
      <c r="C72" t="s">
        <v>150</v>
      </c>
      <c r="D72" s="98" t="s">
        <v>55</v>
      </c>
      <c r="E72" t="s">
        <v>151</v>
      </c>
      <c r="F72">
        <v>2017</v>
      </c>
      <c r="G72" t="s">
        <v>71</v>
      </c>
      <c r="H72" s="35">
        <v>110000494894</v>
      </c>
      <c r="I72" t="s">
        <v>72</v>
      </c>
      <c r="J72" t="s">
        <v>73</v>
      </c>
      <c r="K72" t="s">
        <v>74</v>
      </c>
      <c r="L72" t="s">
        <v>75</v>
      </c>
      <c r="M72" t="s">
        <v>76</v>
      </c>
      <c r="N72" t="s">
        <v>62</v>
      </c>
      <c r="O72">
        <v>70669</v>
      </c>
      <c r="P72">
        <v>30.223500000000001</v>
      </c>
      <c r="Q72">
        <v>-93.286900000000003</v>
      </c>
      <c r="R72" s="35">
        <v>1317216223469</v>
      </c>
      <c r="S72">
        <v>7</v>
      </c>
      <c r="T72" t="s">
        <v>165</v>
      </c>
      <c r="U72" t="s">
        <v>168</v>
      </c>
      <c r="X72">
        <v>325180</v>
      </c>
      <c r="Y72" t="s">
        <v>163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 s="51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48</v>
      </c>
      <c r="AO72">
        <v>0</v>
      </c>
      <c r="AP72">
        <v>0</v>
      </c>
      <c r="AQ72">
        <v>0</v>
      </c>
      <c r="AR72">
        <v>0</v>
      </c>
      <c r="AS72" s="99">
        <f>SUM(Z72:AR72)</f>
        <v>48</v>
      </c>
      <c r="AT72" t="str" cm="1">
        <f t="array" ref="AT72">_xlfn.TEXTJOIN(",", TRUE, _xlfn._xlws.FILTER($Z$1:$AR$1, Z72:AR72&lt;&gt;0))</f>
        <v>237 OFF-SITE - RCRA SUBTITLE C LANDFILLS</v>
      </c>
    </row>
    <row r="73" spans="1:46" x14ac:dyDescent="0.25">
      <c r="A73" t="s">
        <v>1526</v>
      </c>
      <c r="B73" s="61" t="s">
        <v>1553</v>
      </c>
      <c r="C73" t="s">
        <v>150</v>
      </c>
      <c r="D73" t="str">
        <f>IFERROR(VLOOKUP(G73, 'Facility Summary_old'!$A$1:$B$16, 2, FALSE), VLOOKUP(G73, '2021-2024 TRI Air Mapping'!$A:$B, 2, FALSE))</f>
        <v>Waste Handling, Disposal and Treatment (Incinerator)</v>
      </c>
      <c r="E73" t="s">
        <v>151</v>
      </c>
      <c r="F73">
        <v>2023</v>
      </c>
      <c r="G73" t="s">
        <v>1526</v>
      </c>
      <c r="H73">
        <v>110000521221</v>
      </c>
      <c r="I73" t="s">
        <v>1567</v>
      </c>
      <c r="J73" t="s">
        <v>1346</v>
      </c>
      <c r="K73" t="s">
        <v>1347</v>
      </c>
      <c r="L73" t="s">
        <v>1444</v>
      </c>
      <c r="M73" t="s">
        <v>1445</v>
      </c>
      <c r="N73" t="s">
        <v>1403</v>
      </c>
      <c r="O73">
        <v>71730</v>
      </c>
      <c r="P73">
        <v>33.2044</v>
      </c>
      <c r="Q73">
        <v>-92.630799999999994</v>
      </c>
      <c r="R73">
        <v>1323222101317</v>
      </c>
      <c r="S73" s="61" t="s">
        <v>1750</v>
      </c>
      <c r="U73" t="s">
        <v>1769</v>
      </c>
      <c r="X73">
        <v>562211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 s="49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47</v>
      </c>
      <c r="AO73">
        <v>0</v>
      </c>
      <c r="AP73">
        <v>0</v>
      </c>
      <c r="AQ73">
        <v>0</v>
      </c>
      <c r="AR73">
        <v>0</v>
      </c>
      <c r="AS73">
        <v>47</v>
      </c>
      <c r="AT73" t="str" cm="1">
        <f t="array" ref="AT73">_xlfn.TEXTJOIN(",", TRUE, _xlfn._xlws.FILTER($Z$1:$AR$1, Z73:AR73&lt;&gt;0))</f>
        <v>237 OFF-SITE - RCRA SUBTITLE C LANDFILLS</v>
      </c>
    </row>
    <row r="74" spans="1:46" x14ac:dyDescent="0.25">
      <c r="A74" t="s">
        <v>1525</v>
      </c>
      <c r="B74" s="61" t="s">
        <v>1553</v>
      </c>
      <c r="C74" t="s">
        <v>150</v>
      </c>
      <c r="D74" t="str">
        <f>IFERROR(VLOOKUP(G74, 'Facility Summary_old'!$A$1:$B$16, 2, FALSE), VLOOKUP(G74, '2021-2024 TRI Air Mapping'!$A:$B, 2, FALSE))</f>
        <v>Waste Handling, Disposal and Treatment (Incinerator)</v>
      </c>
      <c r="E74" t="s">
        <v>151</v>
      </c>
      <c r="F74">
        <v>2023</v>
      </c>
      <c r="G74" t="s">
        <v>1525</v>
      </c>
      <c r="H74">
        <v>110000463365</v>
      </c>
      <c r="I74" t="s">
        <v>1566</v>
      </c>
      <c r="J74" t="s">
        <v>1344</v>
      </c>
      <c r="K74" t="s">
        <v>1345</v>
      </c>
      <c r="L74" t="s">
        <v>107</v>
      </c>
      <c r="M74" t="s">
        <v>108</v>
      </c>
      <c r="N74" t="s">
        <v>53</v>
      </c>
      <c r="O74">
        <v>77571</v>
      </c>
      <c r="P74">
        <v>29.73028</v>
      </c>
      <c r="Q74">
        <v>-95.08981</v>
      </c>
      <c r="R74">
        <v>1323221968377</v>
      </c>
      <c r="S74" s="61" t="s">
        <v>1749</v>
      </c>
      <c r="U74" t="s">
        <v>1769</v>
      </c>
      <c r="X74">
        <v>562211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 s="51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46</v>
      </c>
      <c r="AO74">
        <v>0</v>
      </c>
      <c r="AP74">
        <v>0</v>
      </c>
      <c r="AQ74">
        <v>0</v>
      </c>
      <c r="AR74">
        <v>0</v>
      </c>
      <c r="AS74">
        <v>46</v>
      </c>
      <c r="AT74" t="str" cm="1">
        <f t="array" ref="AT74">_xlfn.TEXTJOIN(",", TRUE, _xlfn._xlws.FILTER($Z$1:$AR$1, Z74:AR74&lt;&gt;0))</f>
        <v>237 OFF-SITE - RCRA SUBTITLE C LANDFILLS</v>
      </c>
    </row>
    <row r="75" spans="1:46" x14ac:dyDescent="0.25">
      <c r="A75" t="s">
        <v>1526</v>
      </c>
      <c r="B75">
        <v>107062</v>
      </c>
      <c r="C75" t="s">
        <v>150</v>
      </c>
      <c r="D75" t="str">
        <f>IFERROR(VLOOKUP(G75, 'Facility Summary_old'!$A$1:$B$16, 2, FALSE), VLOOKUP(G75, '2021-2024 TRI Air Mapping'!$A:$B, 2, FALSE))</f>
        <v>Waste Handling, Disposal and Treatment (Incinerator)</v>
      </c>
      <c r="E75" t="s">
        <v>151</v>
      </c>
      <c r="F75">
        <v>2021</v>
      </c>
      <c r="G75" t="s">
        <v>1526</v>
      </c>
      <c r="H75">
        <v>110000521221</v>
      </c>
      <c r="I75" t="s">
        <v>1567</v>
      </c>
      <c r="J75" t="s">
        <v>1346</v>
      </c>
      <c r="K75" t="s">
        <v>1347</v>
      </c>
      <c r="L75" t="s">
        <v>1444</v>
      </c>
      <c r="M75" t="s">
        <v>1445</v>
      </c>
      <c r="N75" t="s">
        <v>1403</v>
      </c>
      <c r="O75">
        <v>71730</v>
      </c>
      <c r="P75">
        <v>33.2044</v>
      </c>
      <c r="Q75">
        <v>-92.630799999999994</v>
      </c>
      <c r="R75">
        <v>1321220573632</v>
      </c>
      <c r="S75">
        <v>5</v>
      </c>
      <c r="U75" t="s">
        <v>1769</v>
      </c>
      <c r="X75">
        <v>562211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 s="49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44</v>
      </c>
      <c r="AO75">
        <v>0</v>
      </c>
      <c r="AP75">
        <v>0</v>
      </c>
      <c r="AQ75">
        <v>0</v>
      </c>
      <c r="AR75">
        <v>0</v>
      </c>
      <c r="AS75">
        <v>44</v>
      </c>
      <c r="AT75" t="str" cm="1">
        <f t="array" ref="AT75">_xlfn.TEXTJOIN(",", TRUE, _xlfn._xlws.FILTER($Z$1:$AR$1, Z75:AR75&lt;&gt;0))</f>
        <v>237 OFF-SITE - RCRA SUBTITLE C LANDFILLS</v>
      </c>
    </row>
    <row r="76" spans="1:46" x14ac:dyDescent="0.25">
      <c r="A76" t="s">
        <v>71</v>
      </c>
      <c r="B76">
        <v>107062</v>
      </c>
      <c r="C76" t="s">
        <v>150</v>
      </c>
      <c r="D76" t="str">
        <f>IFERROR(VLOOKUP(G76, 'Facility Summary_old'!$A$1:$B$16, 2, FALSE), VLOOKUP(G76, '2021-2024 TRI Air Mapping'!$A:$B, 2, FALSE))</f>
        <v>Manufacturing</v>
      </c>
      <c r="E76" t="s">
        <v>151</v>
      </c>
      <c r="F76">
        <v>2021</v>
      </c>
      <c r="G76" t="s">
        <v>71</v>
      </c>
      <c r="H76">
        <v>110000494894</v>
      </c>
      <c r="I76" t="s">
        <v>72</v>
      </c>
      <c r="J76" t="s">
        <v>73</v>
      </c>
      <c r="K76" t="s">
        <v>74</v>
      </c>
      <c r="L76" t="s">
        <v>75</v>
      </c>
      <c r="M76" t="s">
        <v>76</v>
      </c>
      <c r="N76" t="s">
        <v>62</v>
      </c>
      <c r="O76">
        <v>70669</v>
      </c>
      <c r="P76">
        <v>30.223500000000001</v>
      </c>
      <c r="Q76">
        <v>-93.286900000000003</v>
      </c>
      <c r="R76">
        <v>1321219746916</v>
      </c>
      <c r="S76">
        <v>7</v>
      </c>
      <c r="U76" t="s">
        <v>168</v>
      </c>
      <c r="X76">
        <v>325180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 s="51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44</v>
      </c>
      <c r="AO76">
        <v>0</v>
      </c>
      <c r="AP76">
        <v>0</v>
      </c>
      <c r="AQ76">
        <v>0</v>
      </c>
      <c r="AR76">
        <v>0</v>
      </c>
      <c r="AS76">
        <v>44</v>
      </c>
      <c r="AT76" t="str" cm="1">
        <f t="array" ref="AT76">_xlfn.TEXTJOIN(",", TRUE, _xlfn._xlws.FILTER($Z$1:$AR$1, Z76:AR76&lt;&gt;0))</f>
        <v>237 OFF-SITE - RCRA SUBTITLE C LANDFILLS</v>
      </c>
    </row>
    <row r="77" spans="1:46" x14ac:dyDescent="0.25">
      <c r="A77" t="s">
        <v>1526</v>
      </c>
      <c r="B77" t="s">
        <v>1553</v>
      </c>
      <c r="C77" t="s">
        <v>150</v>
      </c>
      <c r="D77" t="str">
        <f>IFERROR(VLOOKUP(G77, 'Facility Summary_old'!$A$1:$B$16, 2, FALSE), VLOOKUP(G77, '2021-2024 TRI Air Mapping'!$A:$B, 2, FALSE))</f>
        <v>Waste Handling, Disposal and Treatment (Incinerator)</v>
      </c>
      <c r="E77" t="s">
        <v>151</v>
      </c>
      <c r="F77">
        <v>2024</v>
      </c>
      <c r="G77" t="s">
        <v>1526</v>
      </c>
      <c r="H77">
        <v>110000521221</v>
      </c>
      <c r="I77" t="s">
        <v>1567</v>
      </c>
      <c r="J77" t="s">
        <v>1346</v>
      </c>
      <c r="K77" t="s">
        <v>1347</v>
      </c>
      <c r="L77" t="s">
        <v>1444</v>
      </c>
      <c r="M77" t="s">
        <v>1445</v>
      </c>
      <c r="N77" t="s">
        <v>1403</v>
      </c>
      <c r="O77" t="s">
        <v>1446</v>
      </c>
      <c r="P77" t="s">
        <v>1620</v>
      </c>
      <c r="Q77" t="s">
        <v>1621</v>
      </c>
      <c r="R77" t="s">
        <v>1710</v>
      </c>
      <c r="S77" t="s">
        <v>1750</v>
      </c>
      <c r="U77" t="s">
        <v>1769</v>
      </c>
      <c r="X77" t="s">
        <v>1790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 s="49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41</v>
      </c>
      <c r="AO77">
        <v>0</v>
      </c>
      <c r="AP77">
        <v>0</v>
      </c>
      <c r="AQ77">
        <v>0</v>
      </c>
      <c r="AR77">
        <v>0</v>
      </c>
      <c r="AS77">
        <v>41</v>
      </c>
      <c r="AT77" t="str" cm="1">
        <f t="array" ref="AT77">_xlfn.TEXTJOIN(",", TRUE, _xlfn._xlws.FILTER($Z$1:$AR$1, Z77:AR77&lt;&gt;0))</f>
        <v>237 OFF-SITE - RCRA SUBTITLE C LANDFILLS</v>
      </c>
    </row>
    <row r="78" spans="1:46" x14ac:dyDescent="0.25">
      <c r="A78" s="51" t="s">
        <v>71</v>
      </c>
      <c r="B78">
        <v>107062</v>
      </c>
      <c r="C78" t="s">
        <v>150</v>
      </c>
      <c r="D78" s="98" t="s">
        <v>55</v>
      </c>
      <c r="E78" s="51" t="s">
        <v>151</v>
      </c>
      <c r="F78" s="51">
        <v>2016</v>
      </c>
      <c r="G78" s="51" t="s">
        <v>71</v>
      </c>
      <c r="H78" s="52">
        <v>110000494894</v>
      </c>
      <c r="I78" s="51" t="s">
        <v>72</v>
      </c>
      <c r="J78" s="51" t="s">
        <v>73</v>
      </c>
      <c r="K78" s="51" t="s">
        <v>74</v>
      </c>
      <c r="L78" s="51" t="s">
        <v>75</v>
      </c>
      <c r="M78" s="51" t="s">
        <v>76</v>
      </c>
      <c r="N78" s="51" t="s">
        <v>62</v>
      </c>
      <c r="O78" s="51">
        <v>70669</v>
      </c>
      <c r="P78" s="51">
        <v>30.223500000000001</v>
      </c>
      <c r="Q78" s="51">
        <v>-93.286900000000003</v>
      </c>
      <c r="R78" s="52">
        <v>1316215379936</v>
      </c>
      <c r="S78" s="51">
        <v>7</v>
      </c>
      <c r="T78" s="51" t="s">
        <v>165</v>
      </c>
      <c r="U78" s="51" t="s">
        <v>168</v>
      </c>
      <c r="V78" s="51"/>
      <c r="W78" s="51"/>
      <c r="X78" s="51">
        <v>325180</v>
      </c>
      <c r="Y78" s="51" t="s">
        <v>163</v>
      </c>
      <c r="Z78" s="51">
        <v>0</v>
      </c>
      <c r="AA78" s="51">
        <v>0</v>
      </c>
      <c r="AB78" s="51">
        <v>0</v>
      </c>
      <c r="AC78" s="51">
        <v>0</v>
      </c>
      <c r="AD78" s="51">
        <v>0</v>
      </c>
      <c r="AE78" s="51">
        <v>0</v>
      </c>
      <c r="AF78" s="51">
        <v>0</v>
      </c>
      <c r="AG78" s="51">
        <v>0</v>
      </c>
      <c r="AH78" s="51">
        <v>0</v>
      </c>
      <c r="AI78" s="51">
        <v>0</v>
      </c>
      <c r="AJ78" s="51">
        <v>0</v>
      </c>
      <c r="AK78" s="51">
        <v>0</v>
      </c>
      <c r="AL78" s="51">
        <v>0</v>
      </c>
      <c r="AM78" s="51">
        <v>0</v>
      </c>
      <c r="AN78" s="51">
        <v>32</v>
      </c>
      <c r="AO78" s="51">
        <v>0</v>
      </c>
      <c r="AP78" s="51">
        <v>0</v>
      </c>
      <c r="AQ78" s="51">
        <v>0</v>
      </c>
      <c r="AR78" s="51">
        <v>0</v>
      </c>
      <c r="AS78" s="99">
        <f>SUM(Z78:AR78)</f>
        <v>32</v>
      </c>
      <c r="AT78" t="str" cm="1">
        <f t="array" ref="AT78">_xlfn.TEXTJOIN(",", TRUE, _xlfn._xlws.FILTER($Z$1:$AR$1, Z78:AR78&lt;&gt;0))</f>
        <v>237 OFF-SITE - RCRA SUBTITLE C LANDFILLS</v>
      </c>
    </row>
    <row r="79" spans="1:46" x14ac:dyDescent="0.25">
      <c r="A79" t="s">
        <v>99</v>
      </c>
      <c r="B79">
        <v>107062</v>
      </c>
      <c r="C79" t="s">
        <v>150</v>
      </c>
      <c r="D79" s="98" t="s">
        <v>55</v>
      </c>
      <c r="E79" t="s">
        <v>151</v>
      </c>
      <c r="F79">
        <v>2020</v>
      </c>
      <c r="G79" t="s">
        <v>99</v>
      </c>
      <c r="H79" s="35">
        <v>110070828281</v>
      </c>
      <c r="I79" t="s">
        <v>100</v>
      </c>
      <c r="J79" t="s">
        <v>101</v>
      </c>
      <c r="K79" t="s">
        <v>102</v>
      </c>
      <c r="L79" t="s">
        <v>81</v>
      </c>
      <c r="M79" t="s">
        <v>82</v>
      </c>
      <c r="N79" t="s">
        <v>62</v>
      </c>
      <c r="O79">
        <v>70764</v>
      </c>
      <c r="P79">
        <v>30.313897000000001</v>
      </c>
      <c r="Q79">
        <v>-91.240605000000002</v>
      </c>
      <c r="R79" s="35">
        <v>1320219127596</v>
      </c>
      <c r="S79">
        <v>8</v>
      </c>
      <c r="T79" t="s">
        <v>155</v>
      </c>
      <c r="U79" t="s">
        <v>166</v>
      </c>
      <c r="X79">
        <v>325199</v>
      </c>
      <c r="Y79" t="s">
        <v>154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 s="4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31</v>
      </c>
      <c r="AO79">
        <v>0</v>
      </c>
      <c r="AP79">
        <v>0</v>
      </c>
      <c r="AQ79">
        <v>0</v>
      </c>
      <c r="AR79">
        <v>0</v>
      </c>
      <c r="AS79" s="99">
        <f>SUM(Z79:AR79)</f>
        <v>31</v>
      </c>
      <c r="AT79" t="str" cm="1">
        <f t="array" ref="AT79">_xlfn.TEXTJOIN(",", TRUE, _xlfn._xlws.FILTER($Z$1:$AR$1, Z79:AR79&lt;&gt;0))</f>
        <v>237 OFF-SITE - RCRA SUBTITLE C LANDFILLS</v>
      </c>
    </row>
    <row r="80" spans="1:46" x14ac:dyDescent="0.25">
      <c r="A80" t="s">
        <v>56</v>
      </c>
      <c r="B80">
        <v>107062</v>
      </c>
      <c r="C80" t="s">
        <v>150</v>
      </c>
      <c r="D80" s="98" t="s">
        <v>55</v>
      </c>
      <c r="E80" t="s">
        <v>151</v>
      </c>
      <c r="F80">
        <v>2017</v>
      </c>
      <c r="G80" t="s">
        <v>56</v>
      </c>
      <c r="H80" s="35">
        <v>110003266849</v>
      </c>
      <c r="I80" t="s">
        <v>57</v>
      </c>
      <c r="J80" t="s">
        <v>58</v>
      </c>
      <c r="K80" t="s">
        <v>59</v>
      </c>
      <c r="L80" t="s">
        <v>60</v>
      </c>
      <c r="M80" t="s">
        <v>61</v>
      </c>
      <c r="N80" t="s">
        <v>62</v>
      </c>
      <c r="O80">
        <v>70805</v>
      </c>
      <c r="P80">
        <v>30.474443999999998</v>
      </c>
      <c r="Q80">
        <v>-91.183055999999993</v>
      </c>
      <c r="R80" s="35">
        <v>1317216260707</v>
      </c>
      <c r="S80">
        <v>5</v>
      </c>
      <c r="T80" t="s">
        <v>159</v>
      </c>
      <c r="U80" t="s">
        <v>160</v>
      </c>
      <c r="X80">
        <v>325199</v>
      </c>
      <c r="Y80" t="s">
        <v>154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 s="51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28</v>
      </c>
      <c r="AO80">
        <v>0</v>
      </c>
      <c r="AP80">
        <v>0</v>
      </c>
      <c r="AQ80">
        <v>0</v>
      </c>
      <c r="AR80">
        <v>0</v>
      </c>
      <c r="AS80" s="99">
        <f>SUM(Z80:AR80)</f>
        <v>28</v>
      </c>
      <c r="AT80" t="str" cm="1">
        <f t="array" ref="AT80">_xlfn.TEXTJOIN(",", TRUE, _xlfn._xlws.FILTER($Z$1:$AR$1, Z80:AR80&lt;&gt;0))</f>
        <v>237 OFF-SITE - RCRA SUBTITLE C LANDFILLS</v>
      </c>
    </row>
    <row r="81" spans="1:46" x14ac:dyDescent="0.25">
      <c r="A81" s="51" t="s">
        <v>83</v>
      </c>
      <c r="B81">
        <v>107062</v>
      </c>
      <c r="C81" t="s">
        <v>150</v>
      </c>
      <c r="D81" s="98" t="s">
        <v>55</v>
      </c>
      <c r="E81" s="51" t="s">
        <v>151</v>
      </c>
      <c r="F81" s="51">
        <v>2016</v>
      </c>
      <c r="G81" s="51" t="s">
        <v>83</v>
      </c>
      <c r="H81" s="52">
        <v>110002054482</v>
      </c>
      <c r="I81" s="51" t="s">
        <v>84</v>
      </c>
      <c r="J81" s="51" t="s">
        <v>85</v>
      </c>
      <c r="K81" s="51" t="s">
        <v>86</v>
      </c>
      <c r="L81" s="51" t="s">
        <v>75</v>
      </c>
      <c r="M81" s="51" t="s">
        <v>76</v>
      </c>
      <c r="N81" s="51" t="s">
        <v>62</v>
      </c>
      <c r="O81" s="51">
        <v>70669</v>
      </c>
      <c r="P81" s="51">
        <v>30.252222</v>
      </c>
      <c r="Q81" s="51">
        <v>-93.284443999999993</v>
      </c>
      <c r="R81" s="52">
        <v>1316215440999</v>
      </c>
      <c r="S81" s="51">
        <v>6</v>
      </c>
      <c r="T81" s="51" t="s">
        <v>169</v>
      </c>
      <c r="U81" s="51" t="s">
        <v>168</v>
      </c>
      <c r="V81" s="51"/>
      <c r="W81" s="51"/>
      <c r="X81" s="51">
        <v>325110</v>
      </c>
      <c r="Y81" s="51" t="s">
        <v>170</v>
      </c>
      <c r="Z81" s="51">
        <v>0</v>
      </c>
      <c r="AA81" s="51">
        <v>0</v>
      </c>
      <c r="AB81" s="51">
        <v>0</v>
      </c>
      <c r="AC81" s="51">
        <v>0</v>
      </c>
      <c r="AD81" s="51">
        <v>0</v>
      </c>
      <c r="AE81" s="51">
        <v>0</v>
      </c>
      <c r="AF81" s="51">
        <v>0</v>
      </c>
      <c r="AG81" s="51">
        <v>0</v>
      </c>
      <c r="AH81" s="49">
        <v>0</v>
      </c>
      <c r="AI81" s="51">
        <v>0</v>
      </c>
      <c r="AJ81" s="51">
        <v>0</v>
      </c>
      <c r="AK81" s="51">
        <v>0</v>
      </c>
      <c r="AL81" s="51">
        <v>0</v>
      </c>
      <c r="AM81" s="51">
        <v>0</v>
      </c>
      <c r="AN81" s="51">
        <v>25</v>
      </c>
      <c r="AO81" s="51">
        <v>0</v>
      </c>
      <c r="AP81" s="51">
        <v>0</v>
      </c>
      <c r="AQ81" s="51">
        <v>0</v>
      </c>
      <c r="AR81" s="51">
        <v>0</v>
      </c>
      <c r="AS81" s="99">
        <f>SUM(Z81:AR81)</f>
        <v>25</v>
      </c>
      <c r="AT81" t="str" cm="1">
        <f t="array" ref="AT81">_xlfn.TEXTJOIN(",", TRUE, _xlfn._xlws.FILTER($Z$1:$AR$1, Z81:AR81&lt;&gt;0))</f>
        <v>237 OFF-SITE - RCRA SUBTITLE C LANDFILLS</v>
      </c>
    </row>
    <row r="82" spans="1:46" x14ac:dyDescent="0.25">
      <c r="A82" t="s">
        <v>71</v>
      </c>
      <c r="B82" t="s">
        <v>1553</v>
      </c>
      <c r="C82" t="s">
        <v>150</v>
      </c>
      <c r="D82" t="str">
        <f>IFERROR(VLOOKUP(G82, 'Facility Summary_old'!$A$1:$B$16, 2, FALSE), VLOOKUP(G82, '2021-2024 TRI Air Mapping'!$A:$B, 2, FALSE))</f>
        <v>Manufacturing</v>
      </c>
      <c r="E82" t="s">
        <v>151</v>
      </c>
      <c r="F82">
        <v>2024</v>
      </c>
      <c r="G82" t="s">
        <v>71</v>
      </c>
      <c r="H82">
        <v>110000494894</v>
      </c>
      <c r="I82" t="s">
        <v>72</v>
      </c>
      <c r="J82" t="s">
        <v>1398</v>
      </c>
      <c r="K82" t="s">
        <v>74</v>
      </c>
      <c r="L82" t="s">
        <v>75</v>
      </c>
      <c r="M82" t="s">
        <v>76</v>
      </c>
      <c r="N82" t="s">
        <v>62</v>
      </c>
      <c r="O82" t="s">
        <v>1472</v>
      </c>
      <c r="P82" t="s">
        <v>1690</v>
      </c>
      <c r="Q82" t="s">
        <v>1691</v>
      </c>
      <c r="R82" t="s">
        <v>1746</v>
      </c>
      <c r="S82" t="s">
        <v>1756</v>
      </c>
      <c r="U82" t="s">
        <v>1787</v>
      </c>
      <c r="X82" t="s">
        <v>1788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 s="51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25</v>
      </c>
      <c r="AO82">
        <v>0</v>
      </c>
      <c r="AP82">
        <v>0</v>
      </c>
      <c r="AQ82">
        <v>0</v>
      </c>
      <c r="AR82">
        <v>0</v>
      </c>
      <c r="AS82">
        <v>25</v>
      </c>
      <c r="AT82" t="str" cm="1">
        <f t="array" ref="AT82">_xlfn.TEXTJOIN(",", TRUE, _xlfn._xlws.FILTER($Z$1:$AR$1, Z82:AR82&lt;&gt;0))</f>
        <v>237 OFF-SITE - RCRA SUBTITLE C LANDFILLS</v>
      </c>
    </row>
    <row r="83" spans="1:46" x14ac:dyDescent="0.25">
      <c r="A83" t="s">
        <v>1527</v>
      </c>
      <c r="B83">
        <v>107062</v>
      </c>
      <c r="C83" t="s">
        <v>150</v>
      </c>
      <c r="D83" t="str">
        <f>IFERROR(VLOOKUP(G83, 'Facility Summary_old'!$A$1:$B$16, 2, FALSE), VLOOKUP(G83, '2021-2024 TRI Air Mapping'!$A:$B, 2, FALSE))</f>
        <v>Industrial and commercial non-aerosol cleaning/degreasing</v>
      </c>
      <c r="E83" t="s">
        <v>151</v>
      </c>
      <c r="F83">
        <v>2021</v>
      </c>
      <c r="G83" t="s">
        <v>1527</v>
      </c>
      <c r="H83">
        <v>110041638458</v>
      </c>
      <c r="I83" t="s">
        <v>1568</v>
      </c>
      <c r="J83" t="s">
        <v>1348</v>
      </c>
      <c r="K83" t="s">
        <v>1349</v>
      </c>
      <c r="L83" t="s">
        <v>1447</v>
      </c>
      <c r="M83" t="s">
        <v>1447</v>
      </c>
      <c r="N83" t="s">
        <v>1448</v>
      </c>
      <c r="O83">
        <v>69145</v>
      </c>
      <c r="P83">
        <v>41.154423999999999</v>
      </c>
      <c r="Q83">
        <v>-103.65900000000001</v>
      </c>
      <c r="R83">
        <v>1321220572592</v>
      </c>
      <c r="S83">
        <v>4</v>
      </c>
      <c r="U83" t="s">
        <v>1769</v>
      </c>
      <c r="X83">
        <v>562211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 s="49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23</v>
      </c>
      <c r="AO83">
        <v>0</v>
      </c>
      <c r="AP83">
        <v>0</v>
      </c>
      <c r="AQ83">
        <v>0</v>
      </c>
      <c r="AR83">
        <v>0</v>
      </c>
      <c r="AS83">
        <v>23</v>
      </c>
      <c r="AT83" t="str" cm="1">
        <f t="array" ref="AT83">_xlfn.TEXTJOIN(",", TRUE, _xlfn._xlws.FILTER($Z$1:$AR$1, Z83:AR83&lt;&gt;0))</f>
        <v>237 OFF-SITE - RCRA SUBTITLE C LANDFILLS</v>
      </c>
    </row>
    <row r="84" spans="1:46" x14ac:dyDescent="0.25">
      <c r="A84" t="s">
        <v>1525</v>
      </c>
      <c r="B84" t="s">
        <v>1553</v>
      </c>
      <c r="C84" t="s">
        <v>150</v>
      </c>
      <c r="D84" t="str">
        <f>IFERROR(VLOOKUP(G84, 'Facility Summary_old'!$A$1:$B$16, 2, FALSE), VLOOKUP(G84, '2021-2024 TRI Air Mapping'!$A:$B, 2, FALSE))</f>
        <v>Waste Handling, Disposal and Treatment (Incinerator)</v>
      </c>
      <c r="E84" t="s">
        <v>151</v>
      </c>
      <c r="F84">
        <v>2024</v>
      </c>
      <c r="G84" t="s">
        <v>1525</v>
      </c>
      <c r="H84">
        <v>110000463365</v>
      </c>
      <c r="I84" t="s">
        <v>1566</v>
      </c>
      <c r="J84" t="s">
        <v>1344</v>
      </c>
      <c r="K84" t="s">
        <v>1345</v>
      </c>
      <c r="L84" t="s">
        <v>107</v>
      </c>
      <c r="M84" t="s">
        <v>108</v>
      </c>
      <c r="N84" t="s">
        <v>53</v>
      </c>
      <c r="O84" t="s">
        <v>1443</v>
      </c>
      <c r="P84" t="s">
        <v>1618</v>
      </c>
      <c r="Q84" t="s">
        <v>1619</v>
      </c>
      <c r="R84" t="s">
        <v>1709</v>
      </c>
      <c r="S84" t="s">
        <v>1749</v>
      </c>
      <c r="U84" t="s">
        <v>1769</v>
      </c>
      <c r="X84" t="s">
        <v>1790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 s="51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23</v>
      </c>
      <c r="AO84">
        <v>0</v>
      </c>
      <c r="AP84">
        <v>0</v>
      </c>
      <c r="AQ84">
        <v>0</v>
      </c>
      <c r="AR84">
        <v>0</v>
      </c>
      <c r="AS84">
        <v>23</v>
      </c>
      <c r="AT84" t="str" cm="1">
        <f t="array" ref="AT84">_xlfn.TEXTJOIN(",", TRUE, _xlfn._xlws.FILTER($Z$1:$AR$1, Z84:AR84&lt;&gt;0))</f>
        <v>237 OFF-SITE - RCRA SUBTITLE C LANDFILLS</v>
      </c>
    </row>
    <row r="85" spans="1:46" x14ac:dyDescent="0.25">
      <c r="A85" t="s">
        <v>87</v>
      </c>
      <c r="B85" s="61" t="s">
        <v>1553</v>
      </c>
      <c r="C85" t="s">
        <v>150</v>
      </c>
      <c r="D85" t="str">
        <f>IFERROR(VLOOKUP(G85, 'Facility Summary_old'!$A$1:$B$16, 2, FALSE), VLOOKUP(G85, '2021-2024 TRI Air Mapping'!$A:$B, 2, FALSE))</f>
        <v>Manufacturing</v>
      </c>
      <c r="E85" t="s">
        <v>151</v>
      </c>
      <c r="F85">
        <v>2023</v>
      </c>
      <c r="G85" t="s">
        <v>87</v>
      </c>
      <c r="H85">
        <v>110000449774</v>
      </c>
      <c r="I85" t="s">
        <v>88</v>
      </c>
      <c r="J85" t="s">
        <v>89</v>
      </c>
      <c r="K85" t="s">
        <v>90</v>
      </c>
      <c r="L85" t="s">
        <v>68</v>
      </c>
      <c r="M85" t="s">
        <v>69</v>
      </c>
      <c r="N85" t="s">
        <v>62</v>
      </c>
      <c r="O85">
        <v>70734</v>
      </c>
      <c r="P85">
        <v>30.181861999999999</v>
      </c>
      <c r="Q85">
        <v>-90.986958999999999</v>
      </c>
      <c r="R85">
        <v>1323222086252</v>
      </c>
      <c r="S85" s="61" t="s">
        <v>1757</v>
      </c>
      <c r="U85" t="s">
        <v>1779</v>
      </c>
      <c r="X85">
        <v>325199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20</v>
      </c>
      <c r="AH85" s="49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1</v>
      </c>
      <c r="AO85">
        <v>0</v>
      </c>
      <c r="AP85">
        <v>0</v>
      </c>
      <c r="AQ85">
        <v>0</v>
      </c>
      <c r="AR85">
        <v>0</v>
      </c>
      <c r="AS85">
        <v>21</v>
      </c>
      <c r="AT85" t="str" cm="1">
        <f t="array" ref="AT85">_xlfn.TEXTJOIN(",", TRUE, _xlfn._xlws.FILTER($Z$1:$AR$1, Z85:AR85&lt;&gt;0))</f>
        <v>215 TOTAL OTHER DISPOSAL,237 OFF-SITE - RCRA SUBTITLE C LANDFILLS</v>
      </c>
    </row>
    <row r="86" spans="1:46" x14ac:dyDescent="0.25">
      <c r="A86" t="s">
        <v>92</v>
      </c>
      <c r="B86" s="61" t="s">
        <v>1553</v>
      </c>
      <c r="C86" t="s">
        <v>150</v>
      </c>
      <c r="D86" t="str">
        <f>IFERROR(VLOOKUP(G86, 'Facility Summary_old'!$A$1:$B$16, 2, FALSE), VLOOKUP(G86, '2021-2024 TRI Air Mapping'!$A:$B, 2, FALSE))</f>
        <v>Manufacturing</v>
      </c>
      <c r="E86" t="s">
        <v>151</v>
      </c>
      <c r="F86">
        <v>2022</v>
      </c>
      <c r="G86" t="s">
        <v>92</v>
      </c>
      <c r="H86">
        <v>110000597328</v>
      </c>
      <c r="I86" t="s">
        <v>93</v>
      </c>
      <c r="J86" t="s">
        <v>94</v>
      </c>
      <c r="K86" t="s">
        <v>95</v>
      </c>
      <c r="L86" t="s">
        <v>96</v>
      </c>
      <c r="M86" t="s">
        <v>164</v>
      </c>
      <c r="N86" t="s">
        <v>62</v>
      </c>
      <c r="O86">
        <v>70723</v>
      </c>
      <c r="P86">
        <v>30.05509</v>
      </c>
      <c r="Q86">
        <v>-90.830839999999995</v>
      </c>
      <c r="R86">
        <v>1322221404066</v>
      </c>
      <c r="S86" s="61" t="s">
        <v>1754</v>
      </c>
      <c r="U86" t="s">
        <v>1779</v>
      </c>
      <c r="X86">
        <v>325180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16.7</v>
      </c>
      <c r="AH86" s="51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16.7</v>
      </c>
      <c r="AT86" t="str" cm="1">
        <f t="array" ref="AT86">_xlfn.TEXTJOIN(",", TRUE, _xlfn._xlws.FILTER($Z$1:$AR$1, Z86:AR86&lt;&gt;0))</f>
        <v>215 TOTAL OTHER DISPOSAL</v>
      </c>
    </row>
    <row r="87" spans="1:46" x14ac:dyDescent="0.25">
      <c r="A87" t="s">
        <v>92</v>
      </c>
      <c r="B87" s="61" t="s">
        <v>1553</v>
      </c>
      <c r="C87" t="s">
        <v>150</v>
      </c>
      <c r="D87" t="str">
        <f>IFERROR(VLOOKUP(G87, 'Facility Summary_old'!$A$1:$B$16, 2, FALSE), VLOOKUP(G87, '2021-2024 TRI Air Mapping'!$A:$B, 2, FALSE))</f>
        <v>Manufacturing</v>
      </c>
      <c r="E87" t="s">
        <v>151</v>
      </c>
      <c r="F87">
        <v>2023</v>
      </c>
      <c r="G87" t="s">
        <v>92</v>
      </c>
      <c r="H87">
        <v>110000597328</v>
      </c>
      <c r="I87" t="s">
        <v>93</v>
      </c>
      <c r="J87" t="s">
        <v>94</v>
      </c>
      <c r="K87" t="s">
        <v>95</v>
      </c>
      <c r="L87" t="s">
        <v>96</v>
      </c>
      <c r="M87" t="s">
        <v>164</v>
      </c>
      <c r="N87" t="s">
        <v>62</v>
      </c>
      <c r="O87">
        <v>70723</v>
      </c>
      <c r="P87">
        <v>30.05509</v>
      </c>
      <c r="Q87">
        <v>-90.830839999999995</v>
      </c>
      <c r="R87">
        <v>1323222024263</v>
      </c>
      <c r="S87" s="61" t="s">
        <v>1754</v>
      </c>
      <c r="U87" t="s">
        <v>1779</v>
      </c>
      <c r="X87">
        <v>325180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16.7</v>
      </c>
      <c r="AH87" s="49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16.7</v>
      </c>
      <c r="AT87" t="str" cm="1">
        <f t="array" ref="AT87">_xlfn.TEXTJOIN(",", TRUE, _xlfn._xlws.FILTER($Z$1:$AR$1, Z87:AR87&lt;&gt;0))</f>
        <v>215 TOTAL OTHER DISPOSAL</v>
      </c>
    </row>
    <row r="88" spans="1:46" x14ac:dyDescent="0.25">
      <c r="A88" t="s">
        <v>92</v>
      </c>
      <c r="B88" t="s">
        <v>1553</v>
      </c>
      <c r="C88" t="s">
        <v>150</v>
      </c>
      <c r="D88" t="str">
        <f>IFERROR(VLOOKUP(G88, 'Facility Summary_old'!$A$1:$B$16, 2, FALSE), VLOOKUP(G88, '2021-2024 TRI Air Mapping'!$A:$B, 2, FALSE))</f>
        <v>Manufacturing</v>
      </c>
      <c r="E88" t="s">
        <v>151</v>
      </c>
      <c r="F88">
        <v>2024</v>
      </c>
      <c r="G88" t="s">
        <v>92</v>
      </c>
      <c r="H88">
        <v>110000597328</v>
      </c>
      <c r="I88" t="s">
        <v>93</v>
      </c>
      <c r="J88" t="s">
        <v>94</v>
      </c>
      <c r="K88" t="s">
        <v>95</v>
      </c>
      <c r="L88" t="s">
        <v>96</v>
      </c>
      <c r="M88" t="s">
        <v>164</v>
      </c>
      <c r="N88" t="s">
        <v>62</v>
      </c>
      <c r="O88" t="s">
        <v>1484</v>
      </c>
      <c r="P88" t="s">
        <v>1658</v>
      </c>
      <c r="Q88" t="s">
        <v>1659</v>
      </c>
      <c r="R88" t="s">
        <v>1730</v>
      </c>
      <c r="S88" t="s">
        <v>1754</v>
      </c>
      <c r="U88" t="s">
        <v>1779</v>
      </c>
      <c r="X88" t="s">
        <v>1788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16.7</v>
      </c>
      <c r="AH88" s="51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16.7</v>
      </c>
      <c r="AT88" t="str" cm="1">
        <f t="array" ref="AT88">_xlfn.TEXTJOIN(",", TRUE, _xlfn._xlws.FILTER($Z$1:$AR$1, Z88:AR88&lt;&gt;0))</f>
        <v>215 TOTAL OTHER DISPOSAL</v>
      </c>
    </row>
    <row r="89" spans="1:46" x14ac:dyDescent="0.25">
      <c r="A89" t="s">
        <v>71</v>
      </c>
      <c r="B89">
        <v>107062</v>
      </c>
      <c r="C89" t="s">
        <v>150</v>
      </c>
      <c r="D89" s="98" t="s">
        <v>55</v>
      </c>
      <c r="E89" t="s">
        <v>151</v>
      </c>
      <c r="F89">
        <v>2019</v>
      </c>
      <c r="G89" t="s">
        <v>71</v>
      </c>
      <c r="H89" s="35">
        <v>110000494894</v>
      </c>
      <c r="I89" t="s">
        <v>72</v>
      </c>
      <c r="J89" t="s">
        <v>73</v>
      </c>
      <c r="K89" t="s">
        <v>74</v>
      </c>
      <c r="L89" t="s">
        <v>75</v>
      </c>
      <c r="M89" t="s">
        <v>76</v>
      </c>
      <c r="N89" t="s">
        <v>62</v>
      </c>
      <c r="O89">
        <v>70669</v>
      </c>
      <c r="P89">
        <v>30.223500000000001</v>
      </c>
      <c r="Q89">
        <v>-93.286900000000003</v>
      </c>
      <c r="R89" s="35">
        <v>1319218178921</v>
      </c>
      <c r="S89">
        <v>7</v>
      </c>
      <c r="T89" t="s">
        <v>165</v>
      </c>
      <c r="U89" t="s">
        <v>168</v>
      </c>
      <c r="X89">
        <v>325180</v>
      </c>
      <c r="Y89" t="s">
        <v>163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 s="4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16</v>
      </c>
      <c r="AO89">
        <v>0</v>
      </c>
      <c r="AP89">
        <v>0</v>
      </c>
      <c r="AQ89">
        <v>0</v>
      </c>
      <c r="AR89">
        <v>0</v>
      </c>
      <c r="AS89" s="99">
        <f>SUM(Z89:AR89)</f>
        <v>16</v>
      </c>
      <c r="AT89" t="str" cm="1">
        <f t="array" ref="AT89">_xlfn.TEXTJOIN(",", TRUE, _xlfn._xlws.FILTER($Z$1:$AR$1, Z89:AR89&lt;&gt;0))</f>
        <v>237 OFF-SITE - RCRA SUBTITLE C LANDFILLS</v>
      </c>
    </row>
    <row r="90" spans="1:46" x14ac:dyDescent="0.25">
      <c r="A90" t="s">
        <v>87</v>
      </c>
      <c r="B90">
        <v>107062</v>
      </c>
      <c r="C90" t="s">
        <v>150</v>
      </c>
      <c r="D90" s="98" t="s">
        <v>55</v>
      </c>
      <c r="E90" t="s">
        <v>151</v>
      </c>
      <c r="F90">
        <v>2017</v>
      </c>
      <c r="G90" t="s">
        <v>87</v>
      </c>
      <c r="H90" s="35">
        <v>110000449774</v>
      </c>
      <c r="I90" t="s">
        <v>88</v>
      </c>
      <c r="J90" t="s">
        <v>89</v>
      </c>
      <c r="K90" t="s">
        <v>90</v>
      </c>
      <c r="L90" t="s">
        <v>68</v>
      </c>
      <c r="M90" t="s">
        <v>69</v>
      </c>
      <c r="N90" t="s">
        <v>62</v>
      </c>
      <c r="O90">
        <v>70734</v>
      </c>
      <c r="P90">
        <v>30.185099999999998</v>
      </c>
      <c r="Q90">
        <v>-90.980400000000003</v>
      </c>
      <c r="R90" s="35">
        <v>1317215994803</v>
      </c>
      <c r="S90">
        <v>9</v>
      </c>
      <c r="T90" t="s">
        <v>152</v>
      </c>
      <c r="U90" t="s">
        <v>94</v>
      </c>
      <c r="X90">
        <v>325199</v>
      </c>
      <c r="Y90" t="s">
        <v>154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15.17</v>
      </c>
      <c r="AH90" s="51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 s="99">
        <f>SUM(Z90:AR90)</f>
        <v>15.17</v>
      </c>
      <c r="AT90" t="str" cm="1">
        <f t="array" ref="AT90">_xlfn.TEXTJOIN(",", TRUE, _xlfn._xlws.FILTER($Z$1:$AR$1, Z90:AR90&lt;&gt;0))</f>
        <v>215 TOTAL OTHER DISPOSAL</v>
      </c>
    </row>
    <row r="91" spans="1:46" x14ac:dyDescent="0.25">
      <c r="A91" s="51" t="s">
        <v>132</v>
      </c>
      <c r="B91" s="51">
        <v>107062</v>
      </c>
      <c r="C91" s="51" t="s">
        <v>150</v>
      </c>
      <c r="D91" s="98" t="s">
        <v>55</v>
      </c>
      <c r="E91" s="51" t="s">
        <v>151</v>
      </c>
      <c r="F91" s="51">
        <v>2015</v>
      </c>
      <c r="G91" s="51" t="s">
        <v>132</v>
      </c>
      <c r="H91" s="52">
        <v>110000499041</v>
      </c>
      <c r="I91" s="51"/>
      <c r="J91" s="51" t="s">
        <v>133</v>
      </c>
      <c r="K91" s="51" t="s">
        <v>134</v>
      </c>
      <c r="L91" s="51" t="s">
        <v>135</v>
      </c>
      <c r="M91" s="51" t="s">
        <v>108</v>
      </c>
      <c r="N91" s="51" t="s">
        <v>53</v>
      </c>
      <c r="O91" s="51">
        <v>77503</v>
      </c>
      <c r="P91" s="51">
        <v>29.734055999999999</v>
      </c>
      <c r="Q91" s="51">
        <v>-95.17</v>
      </c>
      <c r="R91" s="52">
        <v>1315214265151</v>
      </c>
      <c r="S91" s="51">
        <v>4</v>
      </c>
      <c r="T91" s="51" t="s">
        <v>161</v>
      </c>
      <c r="U91" s="51" t="s">
        <v>162</v>
      </c>
      <c r="V91" s="51"/>
      <c r="W91" s="51"/>
      <c r="X91" s="51">
        <v>325199</v>
      </c>
      <c r="Y91" s="51" t="s">
        <v>154</v>
      </c>
      <c r="Z91" s="51">
        <v>0</v>
      </c>
      <c r="AA91" s="51">
        <v>0</v>
      </c>
      <c r="AB91" s="51">
        <v>0</v>
      </c>
      <c r="AC91" s="51">
        <v>0</v>
      </c>
      <c r="AD91" s="51">
        <v>0</v>
      </c>
      <c r="AE91" s="51">
        <v>0</v>
      </c>
      <c r="AF91" s="51">
        <v>0</v>
      </c>
      <c r="AG91" s="51">
        <v>0</v>
      </c>
      <c r="AH91" s="49">
        <v>0</v>
      </c>
      <c r="AI91" s="51">
        <v>0</v>
      </c>
      <c r="AJ91" s="51">
        <v>0</v>
      </c>
      <c r="AK91" s="51">
        <v>0</v>
      </c>
      <c r="AL91" s="51">
        <v>0</v>
      </c>
      <c r="AM91" s="51">
        <v>0</v>
      </c>
      <c r="AN91" s="51">
        <v>0</v>
      </c>
      <c r="AO91" s="51">
        <v>0</v>
      </c>
      <c r="AP91" s="51">
        <v>0</v>
      </c>
      <c r="AQ91" s="51">
        <v>15</v>
      </c>
      <c r="AR91" s="51">
        <v>0</v>
      </c>
      <c r="AS91" s="99">
        <f>SUM(Z91:AR91)</f>
        <v>15</v>
      </c>
      <c r="AT91" t="str" cm="1">
        <f t="array" ref="AT91">_xlfn.TEXTJOIN(",", TRUE, _xlfn._xlws.FILTER($Z$1:$AR$1, Z91:AR91&lt;&gt;0))</f>
        <v>241 OFF-SITE - DISPOSAL - TRANSFER TO WASTE BROKER</v>
      </c>
    </row>
    <row r="92" spans="1:46" x14ac:dyDescent="0.25">
      <c r="A92" t="s">
        <v>87</v>
      </c>
      <c r="B92" s="61" t="s">
        <v>1553</v>
      </c>
      <c r="C92" t="s">
        <v>150</v>
      </c>
      <c r="D92" t="str">
        <f>IFERROR(VLOOKUP(G92, 'Facility Summary_old'!$A$1:$B$16, 2, FALSE), VLOOKUP(G92, '2021-2024 TRI Air Mapping'!$A:$B, 2, FALSE))</f>
        <v>Manufacturing</v>
      </c>
      <c r="E92" t="s">
        <v>151</v>
      </c>
      <c r="F92">
        <v>2022</v>
      </c>
      <c r="G92" t="s">
        <v>87</v>
      </c>
      <c r="H92">
        <v>110000449774</v>
      </c>
      <c r="I92" t="s">
        <v>88</v>
      </c>
      <c r="J92" t="s">
        <v>89</v>
      </c>
      <c r="K92" t="s">
        <v>90</v>
      </c>
      <c r="L92" t="s">
        <v>68</v>
      </c>
      <c r="M92" t="s">
        <v>69</v>
      </c>
      <c r="N92" t="s">
        <v>62</v>
      </c>
      <c r="O92">
        <v>70734</v>
      </c>
      <c r="P92">
        <v>30.181861999999999</v>
      </c>
      <c r="Q92">
        <v>-90.986958999999999</v>
      </c>
      <c r="R92">
        <v>1322221279882</v>
      </c>
      <c r="S92" s="61" t="s">
        <v>1757</v>
      </c>
      <c r="U92" t="s">
        <v>1779</v>
      </c>
      <c r="X92">
        <v>325199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15</v>
      </c>
      <c r="AH92" s="51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15</v>
      </c>
      <c r="AT92" t="str" cm="1">
        <f t="array" ref="AT92">_xlfn.TEXTJOIN(",", TRUE, _xlfn._xlws.FILTER($Z$1:$AR$1, Z92:AR92&lt;&gt;0))</f>
        <v>215 TOTAL OTHER DISPOSAL</v>
      </c>
    </row>
    <row r="93" spans="1:46" x14ac:dyDescent="0.25">
      <c r="A93" t="s">
        <v>87</v>
      </c>
      <c r="B93">
        <v>107062</v>
      </c>
      <c r="C93" t="s">
        <v>150</v>
      </c>
      <c r="D93" s="98" t="s">
        <v>55</v>
      </c>
      <c r="E93" t="s">
        <v>151</v>
      </c>
      <c r="F93">
        <v>2016</v>
      </c>
      <c r="G93" t="s">
        <v>87</v>
      </c>
      <c r="H93" s="35">
        <v>110000449774</v>
      </c>
      <c r="I93" t="s">
        <v>88</v>
      </c>
      <c r="J93" t="s">
        <v>89</v>
      </c>
      <c r="K93" t="s">
        <v>90</v>
      </c>
      <c r="L93" t="s">
        <v>68</v>
      </c>
      <c r="M93" t="s">
        <v>69</v>
      </c>
      <c r="N93" t="s">
        <v>62</v>
      </c>
      <c r="O93">
        <v>70734</v>
      </c>
      <c r="P93">
        <v>30.185099999999998</v>
      </c>
      <c r="Q93">
        <v>-90.980400000000003</v>
      </c>
      <c r="R93" s="35">
        <v>1316215595214</v>
      </c>
      <c r="S93">
        <v>9</v>
      </c>
      <c r="T93" t="s">
        <v>152</v>
      </c>
      <c r="U93" t="s">
        <v>94</v>
      </c>
      <c r="X93">
        <v>325199</v>
      </c>
      <c r="Y93" t="s">
        <v>154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14.31</v>
      </c>
      <c r="AH93" s="49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 s="99">
        <f>SUM(Z93:AR93)</f>
        <v>14.31</v>
      </c>
      <c r="AT93" t="str" cm="1">
        <f t="array" ref="AT93">_xlfn.TEXTJOIN(",", TRUE, _xlfn._xlws.FILTER($Z$1:$AR$1, Z93:AR93&lt;&gt;0))</f>
        <v>215 TOTAL OTHER DISPOSAL</v>
      </c>
    </row>
    <row r="94" spans="1:46" x14ac:dyDescent="0.25">
      <c r="A94" s="51" t="s">
        <v>47</v>
      </c>
      <c r="B94" s="51">
        <v>107062</v>
      </c>
      <c r="C94" s="51" t="s">
        <v>150</v>
      </c>
      <c r="D94" s="98" t="s">
        <v>46</v>
      </c>
      <c r="E94" s="51" t="s">
        <v>151</v>
      </c>
      <c r="F94" s="51">
        <v>2015</v>
      </c>
      <c r="G94" s="51" t="s">
        <v>47</v>
      </c>
      <c r="H94" s="52">
        <v>110008170237</v>
      </c>
      <c r="I94" s="51" t="s">
        <v>48</v>
      </c>
      <c r="J94" s="51" t="s">
        <v>49</v>
      </c>
      <c r="K94" s="51" t="s">
        <v>50</v>
      </c>
      <c r="L94" s="51" t="s">
        <v>51</v>
      </c>
      <c r="M94" s="51" t="s">
        <v>52</v>
      </c>
      <c r="N94" s="51" t="s">
        <v>53</v>
      </c>
      <c r="O94" s="51">
        <v>775413257</v>
      </c>
      <c r="P94" s="51">
        <v>28.979199999999999</v>
      </c>
      <c r="Q94" s="51">
        <v>-95.354900000000001</v>
      </c>
      <c r="R94" s="52">
        <v>1315214369276</v>
      </c>
      <c r="S94" s="51">
        <v>9</v>
      </c>
      <c r="T94" s="51" t="s">
        <v>152</v>
      </c>
      <c r="U94" s="51" t="s">
        <v>153</v>
      </c>
      <c r="V94" s="51"/>
      <c r="W94" s="51"/>
      <c r="X94" s="51">
        <v>325199</v>
      </c>
      <c r="Y94" s="51" t="s">
        <v>154</v>
      </c>
      <c r="Z94" s="51">
        <v>0</v>
      </c>
      <c r="AA94" s="51">
        <v>0</v>
      </c>
      <c r="AB94" s="51">
        <v>0</v>
      </c>
      <c r="AC94" s="51">
        <v>8</v>
      </c>
      <c r="AD94" s="51">
        <v>0</v>
      </c>
      <c r="AE94" s="51">
        <v>0</v>
      </c>
      <c r="AF94" s="51">
        <v>0</v>
      </c>
      <c r="AG94" s="51">
        <v>0</v>
      </c>
      <c r="AH94" s="51">
        <v>0</v>
      </c>
      <c r="AI94" s="51">
        <v>0</v>
      </c>
      <c r="AJ94" s="51">
        <v>0</v>
      </c>
      <c r="AK94" s="51">
        <v>0</v>
      </c>
      <c r="AL94" s="51">
        <v>0</v>
      </c>
      <c r="AM94" s="51">
        <v>0</v>
      </c>
      <c r="AN94" s="51">
        <v>0</v>
      </c>
      <c r="AO94" s="51">
        <v>0</v>
      </c>
      <c r="AP94" s="51">
        <v>0</v>
      </c>
      <c r="AQ94" s="51">
        <v>0</v>
      </c>
      <c r="AR94" s="51">
        <v>0</v>
      </c>
      <c r="AS94" s="99">
        <f>SUM(Z94:AR94)</f>
        <v>8</v>
      </c>
      <c r="AT94" t="str" cm="1">
        <f t="array" ref="AT94">_xlfn.TEXTJOIN(",", TRUE, _xlfn._xlws.FILTER($Z$1:$AR$1, Z94:AR94&lt;&gt;0))</f>
        <v>195 TOTAL OTHER ON-SITE LANDFILLS</v>
      </c>
    </row>
    <row r="95" spans="1:46" x14ac:dyDescent="0.25">
      <c r="A95" t="s">
        <v>1526</v>
      </c>
      <c r="B95" s="61" t="s">
        <v>1553</v>
      </c>
      <c r="C95" t="s">
        <v>150</v>
      </c>
      <c r="D95" t="str">
        <f>IFERROR(VLOOKUP(G95, 'Facility Summary_old'!$A$1:$B$16, 2, FALSE), VLOOKUP(G95, '2021-2024 TRI Air Mapping'!$A:$B, 2, FALSE))</f>
        <v>Waste Handling, Disposal and Treatment (Incinerator)</v>
      </c>
      <c r="E95" t="s">
        <v>151</v>
      </c>
      <c r="F95">
        <v>2022</v>
      </c>
      <c r="G95" t="s">
        <v>1526</v>
      </c>
      <c r="H95">
        <v>110000521221</v>
      </c>
      <c r="I95" t="s">
        <v>1567</v>
      </c>
      <c r="J95" t="s">
        <v>1346</v>
      </c>
      <c r="K95" t="s">
        <v>1347</v>
      </c>
      <c r="L95" t="s">
        <v>1444</v>
      </c>
      <c r="M95" t="s">
        <v>1445</v>
      </c>
      <c r="N95" t="s">
        <v>1403</v>
      </c>
      <c r="O95">
        <v>71730</v>
      </c>
      <c r="P95">
        <v>33.2044</v>
      </c>
      <c r="Q95">
        <v>-92.630799999999994</v>
      </c>
      <c r="R95">
        <v>1322220925236</v>
      </c>
      <c r="S95" s="61" t="s">
        <v>1749</v>
      </c>
      <c r="U95" t="s">
        <v>1769</v>
      </c>
      <c r="X95">
        <v>562211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 s="49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5</v>
      </c>
      <c r="AO95">
        <v>0</v>
      </c>
      <c r="AP95">
        <v>0</v>
      </c>
      <c r="AQ95">
        <v>0</v>
      </c>
      <c r="AR95">
        <v>0</v>
      </c>
      <c r="AS95">
        <v>5</v>
      </c>
      <c r="AT95" t="str" cm="1">
        <f t="array" ref="AT95">_xlfn.TEXTJOIN(",", TRUE, _xlfn._xlws.FILTER($Z$1:$AR$1, Z95:AR95&lt;&gt;0))</f>
        <v>237 OFF-SITE - RCRA SUBTITLE C LANDFILLS</v>
      </c>
    </row>
    <row r="96" spans="1:46" x14ac:dyDescent="0.25">
      <c r="A96" t="s">
        <v>1513</v>
      </c>
      <c r="B96" t="s">
        <v>1553</v>
      </c>
      <c r="C96" t="s">
        <v>150</v>
      </c>
      <c r="D96" t="str">
        <f>IFERROR(VLOOKUP(G96, 'Facility Summary_old'!$A$1:$B$16, 2, FALSE), VLOOKUP(G96, '2021-2024 TRI Air Mapping'!$A:$B, 2, FALSE))</f>
        <v>Processing as a Reactant</v>
      </c>
      <c r="E96" t="s">
        <v>151</v>
      </c>
      <c r="F96">
        <v>2024</v>
      </c>
      <c r="G96" t="s">
        <v>1513</v>
      </c>
      <c r="H96">
        <v>110000743508</v>
      </c>
      <c r="I96" t="s">
        <v>1554</v>
      </c>
      <c r="J96" t="s">
        <v>1320</v>
      </c>
      <c r="K96" t="s">
        <v>1321</v>
      </c>
      <c r="L96" t="s">
        <v>1401</v>
      </c>
      <c r="M96" t="s">
        <v>1402</v>
      </c>
      <c r="N96" t="s">
        <v>1403</v>
      </c>
      <c r="O96" t="s">
        <v>1404</v>
      </c>
      <c r="P96" t="s">
        <v>1592</v>
      </c>
      <c r="Q96" t="s">
        <v>1593</v>
      </c>
      <c r="R96" t="s">
        <v>1696</v>
      </c>
      <c r="S96" t="s">
        <v>1749</v>
      </c>
      <c r="U96" t="s">
        <v>1759</v>
      </c>
      <c r="X96" t="s">
        <v>1788</v>
      </c>
      <c r="Z96">
        <v>5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 s="51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5</v>
      </c>
      <c r="AT96" t="str" cm="1">
        <f t="array" ref="AT96">_xlfn.TEXTJOIN(",", TRUE, _xlfn._xlws.FILTER($Z$1:$AR$1, Z96:AR96&lt;&gt;0))</f>
        <v>178 TOTAL ON-SITE UGRND INJ TO CL I WELLS – POUNDS</v>
      </c>
    </row>
    <row r="97" spans="1:46" x14ac:dyDescent="0.25">
      <c r="A97" t="s">
        <v>126</v>
      </c>
      <c r="B97" t="s">
        <v>1553</v>
      </c>
      <c r="C97" t="s">
        <v>150</v>
      </c>
      <c r="D97" t="str">
        <f>IFERROR(VLOOKUP(G97, 'Facility Summary_old'!$A$1:$B$16, 2, FALSE), VLOOKUP(G97, '2021-2024 TRI Air Mapping'!$A:$B, 2, FALSE))</f>
        <v>Manufacturing</v>
      </c>
      <c r="E97" t="s">
        <v>151</v>
      </c>
      <c r="F97">
        <v>2024</v>
      </c>
      <c r="G97" t="s">
        <v>126</v>
      </c>
      <c r="H97">
        <v>110018925957</v>
      </c>
      <c r="I97" t="s">
        <v>127</v>
      </c>
      <c r="J97" t="s">
        <v>128</v>
      </c>
      <c r="K97" t="s">
        <v>129</v>
      </c>
      <c r="L97" t="s">
        <v>130</v>
      </c>
      <c r="M97" t="s">
        <v>131</v>
      </c>
      <c r="N97" t="s">
        <v>53</v>
      </c>
      <c r="O97" t="s">
        <v>1454</v>
      </c>
      <c r="P97" t="s">
        <v>1630</v>
      </c>
      <c r="Q97" t="s">
        <v>1631</v>
      </c>
      <c r="R97" t="s">
        <v>1716</v>
      </c>
      <c r="S97" t="s">
        <v>1756</v>
      </c>
      <c r="U97" t="s">
        <v>157</v>
      </c>
      <c r="X97" t="s">
        <v>1796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 s="49">
        <v>0</v>
      </c>
      <c r="AI97">
        <v>5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5</v>
      </c>
      <c r="AT97" t="str" cm="1">
        <f t="array" ref="AT97">_xlfn.TEXTJOIN(",", TRUE, _xlfn._xlws.FILTER($Z$1:$AR$1, Z97:AR97&lt;&gt;0))</f>
        <v>230 OFF-SITE – UNDERGROUND INJECTION - CLASS 1 WELLS</v>
      </c>
    </row>
    <row r="98" spans="1:46" x14ac:dyDescent="0.25">
      <c r="A98" t="s">
        <v>115</v>
      </c>
      <c r="B98">
        <v>107062</v>
      </c>
      <c r="C98" t="s">
        <v>150</v>
      </c>
      <c r="D98" s="98" t="s">
        <v>55</v>
      </c>
      <c r="E98" t="s">
        <v>151</v>
      </c>
      <c r="F98">
        <v>2020</v>
      </c>
      <c r="G98" t="s">
        <v>115</v>
      </c>
      <c r="H98" s="35">
        <v>110000599807</v>
      </c>
      <c r="I98" t="s">
        <v>116</v>
      </c>
      <c r="J98" t="s">
        <v>117</v>
      </c>
      <c r="K98" t="s">
        <v>118</v>
      </c>
      <c r="L98" t="s">
        <v>119</v>
      </c>
      <c r="M98" t="s">
        <v>120</v>
      </c>
      <c r="N98" t="s">
        <v>53</v>
      </c>
      <c r="O98">
        <v>78359</v>
      </c>
      <c r="P98">
        <v>27.883610999999998</v>
      </c>
      <c r="Q98">
        <v>-97.241382999999999</v>
      </c>
      <c r="R98" s="35">
        <v>1320219310315</v>
      </c>
      <c r="S98">
        <v>7</v>
      </c>
      <c r="T98" t="s">
        <v>165</v>
      </c>
      <c r="U98" t="s">
        <v>94</v>
      </c>
      <c r="X98">
        <v>325199</v>
      </c>
      <c r="Y98" t="s">
        <v>154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 s="51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3</v>
      </c>
      <c r="AO98">
        <v>0</v>
      </c>
      <c r="AP98">
        <v>0</v>
      </c>
      <c r="AQ98">
        <v>0</v>
      </c>
      <c r="AR98">
        <v>0</v>
      </c>
      <c r="AS98" s="99">
        <f>SUM(Z98:AR98)</f>
        <v>3</v>
      </c>
      <c r="AT98" t="str" cm="1">
        <f t="array" ref="AT98">_xlfn.TEXTJOIN(",", TRUE, _xlfn._xlws.FILTER($Z$1:$AR$1, Z98:AR98&lt;&gt;0))</f>
        <v>237 OFF-SITE - RCRA SUBTITLE C LANDFILLS</v>
      </c>
    </row>
    <row r="99" spans="1:46" x14ac:dyDescent="0.25">
      <c r="A99" t="s">
        <v>47</v>
      </c>
      <c r="B99">
        <v>107062</v>
      </c>
      <c r="C99" t="s">
        <v>150</v>
      </c>
      <c r="D99" t="str">
        <f>IFERROR(VLOOKUP(G99, 'Facility Summary_old'!$A$1:$B$16, 2, FALSE), VLOOKUP(G99, '2021-2024 TRI Air Mapping'!$A:$B, 2, FALSE))</f>
        <v>Processing as a Reactant</v>
      </c>
      <c r="E99" t="s">
        <v>151</v>
      </c>
      <c r="F99">
        <v>2021</v>
      </c>
      <c r="G99" t="s">
        <v>47</v>
      </c>
      <c r="H99">
        <v>110008170237</v>
      </c>
      <c r="I99" t="s">
        <v>48</v>
      </c>
      <c r="J99" t="s">
        <v>49</v>
      </c>
      <c r="K99" t="s">
        <v>50</v>
      </c>
      <c r="L99" t="s">
        <v>51</v>
      </c>
      <c r="M99" t="s">
        <v>52</v>
      </c>
      <c r="N99" t="s">
        <v>53</v>
      </c>
      <c r="O99">
        <v>775413257</v>
      </c>
      <c r="P99">
        <v>28.979199999999999</v>
      </c>
      <c r="Q99">
        <v>-95.354900000000001</v>
      </c>
      <c r="R99">
        <v>1321220569127</v>
      </c>
      <c r="S99">
        <v>4</v>
      </c>
      <c r="U99" t="s">
        <v>153</v>
      </c>
      <c r="X99">
        <v>325199</v>
      </c>
      <c r="Z99">
        <v>0</v>
      </c>
      <c r="AA99">
        <v>0</v>
      </c>
      <c r="AB99">
        <v>0</v>
      </c>
      <c r="AC99">
        <v>3</v>
      </c>
      <c r="AD99">
        <v>0</v>
      </c>
      <c r="AE99">
        <v>0</v>
      </c>
      <c r="AF99">
        <v>0</v>
      </c>
      <c r="AG99">
        <v>0</v>
      </c>
      <c r="AH99" s="4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3</v>
      </c>
      <c r="AT99" t="str" cm="1">
        <f t="array" ref="AT99">_xlfn.TEXTJOIN(",", TRUE, _xlfn._xlws.FILTER($Z$1:$AR$1, Z99:AR99&lt;&gt;0))</f>
        <v>195 TOTAL OTHER ON-SITE LANDFILLS</v>
      </c>
    </row>
    <row r="100" spans="1:46" x14ac:dyDescent="0.25">
      <c r="A100" t="s">
        <v>1548</v>
      </c>
      <c r="B100" t="s">
        <v>1553</v>
      </c>
      <c r="C100" t="s">
        <v>150</v>
      </c>
      <c r="D100" t="str">
        <f>IFERROR(VLOOKUP(G100, 'Facility Summary_old'!$A$1:$B$16, 2, FALSE), VLOOKUP(G100, '2021-2024 TRI Air Mapping'!$A:$B, 2, FALSE))</f>
        <v>Processing as a Reactant</v>
      </c>
      <c r="E100" t="s">
        <v>151</v>
      </c>
      <c r="F100">
        <v>2024</v>
      </c>
      <c r="G100" t="s">
        <v>1548</v>
      </c>
      <c r="H100">
        <v>110007175154</v>
      </c>
      <c r="I100" t="s">
        <v>1587</v>
      </c>
      <c r="J100" t="s">
        <v>1390</v>
      </c>
      <c r="K100" t="s">
        <v>1391</v>
      </c>
      <c r="L100" t="s">
        <v>1504</v>
      </c>
      <c r="M100" t="s">
        <v>131</v>
      </c>
      <c r="N100" t="s">
        <v>53</v>
      </c>
      <c r="O100" t="s">
        <v>1505</v>
      </c>
      <c r="P100" t="s">
        <v>1680</v>
      </c>
      <c r="Q100" t="s">
        <v>1681</v>
      </c>
      <c r="R100" t="s">
        <v>1741</v>
      </c>
      <c r="S100" t="s">
        <v>1750</v>
      </c>
      <c r="U100" t="s">
        <v>153</v>
      </c>
      <c r="X100" t="s">
        <v>1789</v>
      </c>
      <c r="Z100">
        <v>0</v>
      </c>
      <c r="AA100">
        <v>0</v>
      </c>
      <c r="AB100">
        <v>0</v>
      </c>
      <c r="AC100">
        <v>3</v>
      </c>
      <c r="AD100">
        <v>0</v>
      </c>
      <c r="AE100">
        <v>0</v>
      </c>
      <c r="AF100">
        <v>0</v>
      </c>
      <c r="AG100">
        <v>0</v>
      </c>
      <c r="AH100" s="51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3</v>
      </c>
      <c r="AT100" t="str" cm="1">
        <f t="array" ref="AT100">_xlfn.TEXTJOIN(",", TRUE, _xlfn._xlws.FILTER($Z$1:$AR$1, Z100:AR100&lt;&gt;0))</f>
        <v>195 TOTAL OTHER ON-SITE LANDFILLS</v>
      </c>
    </row>
    <row r="101" spans="1:46" x14ac:dyDescent="0.25">
      <c r="A101" t="s">
        <v>92</v>
      </c>
      <c r="B101">
        <v>107062</v>
      </c>
      <c r="C101" t="s">
        <v>150</v>
      </c>
      <c r="D101" s="98" t="s">
        <v>55</v>
      </c>
      <c r="E101" t="s">
        <v>151</v>
      </c>
      <c r="F101">
        <v>2020</v>
      </c>
      <c r="G101" t="s">
        <v>92</v>
      </c>
      <c r="H101" s="35">
        <v>110000597328</v>
      </c>
      <c r="I101" t="s">
        <v>93</v>
      </c>
      <c r="J101" t="s">
        <v>94</v>
      </c>
      <c r="K101" t="s">
        <v>95</v>
      </c>
      <c r="L101" t="s">
        <v>96</v>
      </c>
      <c r="M101" t="s">
        <v>164</v>
      </c>
      <c r="N101" t="s">
        <v>62</v>
      </c>
      <c r="O101">
        <v>70723</v>
      </c>
      <c r="P101">
        <v>30.05509</v>
      </c>
      <c r="Q101">
        <v>-90.830839999999995</v>
      </c>
      <c r="R101" s="35">
        <v>1320219011552</v>
      </c>
      <c r="S101">
        <v>8</v>
      </c>
      <c r="T101" t="s">
        <v>155</v>
      </c>
      <c r="U101" t="s">
        <v>94</v>
      </c>
      <c r="X101">
        <v>325180</v>
      </c>
      <c r="Y101" t="s">
        <v>163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2.06</v>
      </c>
      <c r="AH101" s="49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 s="99">
        <f>SUM(Z101:AR101)</f>
        <v>2.06</v>
      </c>
      <c r="AT101" t="str" cm="1">
        <f t="array" ref="AT101">_xlfn.TEXTJOIN(",", TRUE, _xlfn._xlws.FILTER($Z$1:$AR$1, Z101:AR101&lt;&gt;0))</f>
        <v>215 TOTAL OTHER DISPOSAL</v>
      </c>
    </row>
    <row r="102" spans="1:46" x14ac:dyDescent="0.25">
      <c r="A102" s="51" t="s">
        <v>121</v>
      </c>
      <c r="B102" s="51">
        <v>107062</v>
      </c>
      <c r="C102" s="51" t="s">
        <v>150</v>
      </c>
      <c r="D102" s="98" t="s">
        <v>55</v>
      </c>
      <c r="E102" s="51" t="s">
        <v>151</v>
      </c>
      <c r="F102" s="51">
        <v>2015</v>
      </c>
      <c r="G102" s="51" t="s">
        <v>121</v>
      </c>
      <c r="H102" s="52">
        <v>110066943605</v>
      </c>
      <c r="I102" s="51" t="s">
        <v>122</v>
      </c>
      <c r="J102" s="51" t="s">
        <v>123</v>
      </c>
      <c r="K102" s="51" t="s">
        <v>124</v>
      </c>
      <c r="L102" s="51" t="s">
        <v>51</v>
      </c>
      <c r="M102" s="51" t="s">
        <v>52</v>
      </c>
      <c r="N102" s="51" t="s">
        <v>53</v>
      </c>
      <c r="O102" s="51">
        <v>77541</v>
      </c>
      <c r="P102" s="51">
        <v>28.981691999999999</v>
      </c>
      <c r="Q102" s="51">
        <v>-95.376501000000005</v>
      </c>
      <c r="R102" s="52">
        <v>1315214306526</v>
      </c>
      <c r="S102" s="51">
        <v>9</v>
      </c>
      <c r="T102" s="51" t="s">
        <v>152</v>
      </c>
      <c r="U102" s="51" t="s">
        <v>166</v>
      </c>
      <c r="V102" s="51"/>
      <c r="W102" s="51"/>
      <c r="X102" s="51">
        <v>325199</v>
      </c>
      <c r="Y102" s="51" t="s">
        <v>154</v>
      </c>
      <c r="Z102" s="51">
        <v>0</v>
      </c>
      <c r="AA102" s="51">
        <v>0</v>
      </c>
      <c r="AB102" s="51">
        <v>2</v>
      </c>
      <c r="AC102" s="51">
        <v>0</v>
      </c>
      <c r="AD102" s="51">
        <v>0</v>
      </c>
      <c r="AE102" s="51">
        <v>0</v>
      </c>
      <c r="AF102" s="51">
        <v>0</v>
      </c>
      <c r="AG102" s="51">
        <v>0</v>
      </c>
      <c r="AH102" s="51">
        <v>0</v>
      </c>
      <c r="AI102" s="51">
        <v>0</v>
      </c>
      <c r="AJ102" s="51">
        <v>0</v>
      </c>
      <c r="AK102" s="51">
        <v>0</v>
      </c>
      <c r="AL102" s="51">
        <v>0</v>
      </c>
      <c r="AM102" s="51">
        <v>0</v>
      </c>
      <c r="AN102" s="51">
        <v>0</v>
      </c>
      <c r="AO102" s="51">
        <v>0</v>
      </c>
      <c r="AP102" s="51">
        <v>0</v>
      </c>
      <c r="AQ102" s="51">
        <v>0</v>
      </c>
      <c r="AR102" s="51">
        <v>0</v>
      </c>
      <c r="AS102" s="99">
        <f>SUM(Z102:AR102)</f>
        <v>2</v>
      </c>
      <c r="AT102" t="str" cm="1">
        <f t="array" ref="AT102">_xlfn.TEXTJOIN(",", TRUE, _xlfn._xlws.FILTER($Z$1:$AR$1, Z102:AR102&lt;&gt;0))</f>
        <v>191 TOTAL ON-SITE RCRA SUBTITLE C LANDFILLS</v>
      </c>
    </row>
    <row r="103" spans="1:46" x14ac:dyDescent="0.25">
      <c r="A103" t="s">
        <v>1525</v>
      </c>
      <c r="B103">
        <v>107062</v>
      </c>
      <c r="C103" t="s">
        <v>150</v>
      </c>
      <c r="D103" t="str">
        <f>IFERROR(VLOOKUP(G103, 'Facility Summary_old'!$A$1:$B$16, 2, FALSE), VLOOKUP(G103, '2021-2024 TRI Air Mapping'!$A:$B, 2, FALSE))</f>
        <v>Waste Handling, Disposal and Treatment (Incinerator)</v>
      </c>
      <c r="E103" t="s">
        <v>151</v>
      </c>
      <c r="F103">
        <v>2021</v>
      </c>
      <c r="G103" t="s">
        <v>1525</v>
      </c>
      <c r="H103">
        <v>110000463365</v>
      </c>
      <c r="I103" t="s">
        <v>1566</v>
      </c>
      <c r="J103" t="s">
        <v>1344</v>
      </c>
      <c r="K103" t="s">
        <v>1345</v>
      </c>
      <c r="L103" t="s">
        <v>107</v>
      </c>
      <c r="M103" t="s">
        <v>108</v>
      </c>
      <c r="N103" t="s">
        <v>53</v>
      </c>
      <c r="O103">
        <v>77571</v>
      </c>
      <c r="P103">
        <v>29.73028</v>
      </c>
      <c r="Q103">
        <v>-95.08981</v>
      </c>
      <c r="R103">
        <v>1321220580967</v>
      </c>
      <c r="S103">
        <v>5</v>
      </c>
      <c r="U103" t="s">
        <v>1769</v>
      </c>
      <c r="X103">
        <v>562211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 s="49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2</v>
      </c>
      <c r="AO103">
        <v>0</v>
      </c>
      <c r="AP103">
        <v>0</v>
      </c>
      <c r="AQ103">
        <v>0</v>
      </c>
      <c r="AR103">
        <v>0</v>
      </c>
      <c r="AS103">
        <v>2</v>
      </c>
      <c r="AT103" t="str" cm="1">
        <f t="array" ref="AT103">_xlfn.TEXTJOIN(",", TRUE, _xlfn._xlws.FILTER($Z$1:$AR$1, Z103:AR103&lt;&gt;0))</f>
        <v>237 OFF-SITE - RCRA SUBTITLE C LANDFILLS</v>
      </c>
    </row>
    <row r="104" spans="1:46" x14ac:dyDescent="0.25">
      <c r="A104" t="s">
        <v>83</v>
      </c>
      <c r="B104">
        <v>107062</v>
      </c>
      <c r="C104" t="s">
        <v>150</v>
      </c>
      <c r="D104" t="str">
        <f>IFERROR(VLOOKUP(G104, 'Facility Summary_old'!$A$1:$B$16, 2, FALSE), VLOOKUP(G104, '2021-2024 TRI Air Mapping'!$A:$B, 2, FALSE))</f>
        <v>Manufacturing</v>
      </c>
      <c r="E104" t="s">
        <v>151</v>
      </c>
      <c r="F104">
        <v>2021</v>
      </c>
      <c r="G104" t="s">
        <v>83</v>
      </c>
      <c r="H104">
        <v>110002054482</v>
      </c>
      <c r="I104" t="s">
        <v>84</v>
      </c>
      <c r="J104" t="s">
        <v>85</v>
      </c>
      <c r="K104" t="s">
        <v>86</v>
      </c>
      <c r="L104" t="s">
        <v>75</v>
      </c>
      <c r="M104" t="s">
        <v>76</v>
      </c>
      <c r="N104" t="s">
        <v>62</v>
      </c>
      <c r="O104">
        <v>70669</v>
      </c>
      <c r="P104">
        <v>30.252222</v>
      </c>
      <c r="Q104">
        <v>-93.284443999999993</v>
      </c>
      <c r="R104">
        <v>1321220602167</v>
      </c>
      <c r="S104">
        <v>7</v>
      </c>
      <c r="U104" t="s">
        <v>168</v>
      </c>
      <c r="X104">
        <v>325110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 s="51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2</v>
      </c>
      <c r="AO104">
        <v>0</v>
      </c>
      <c r="AP104">
        <v>0</v>
      </c>
      <c r="AQ104">
        <v>0</v>
      </c>
      <c r="AR104">
        <v>0</v>
      </c>
      <c r="AS104">
        <v>2</v>
      </c>
      <c r="AT104" t="str" cm="1">
        <f t="array" ref="AT104">_xlfn.TEXTJOIN(",", TRUE, _xlfn._xlws.FILTER($Z$1:$AR$1, Z104:AR104&lt;&gt;0))</f>
        <v>237 OFF-SITE - RCRA SUBTITLE C LANDFILLS</v>
      </c>
    </row>
    <row r="105" spans="1:46" x14ac:dyDescent="0.25">
      <c r="A105" t="s">
        <v>1521</v>
      </c>
      <c r="B105" s="61" t="s">
        <v>1553</v>
      </c>
      <c r="C105" t="s">
        <v>150</v>
      </c>
      <c r="D105" t="str">
        <f>IFERROR(VLOOKUP(G105, 'Facility Summary_old'!$A$1:$B$16, 2, FALSE), VLOOKUP(G105, '2021-2024 TRI Air Mapping'!$A:$B, 2, FALSE))</f>
        <v>Manufacturing</v>
      </c>
      <c r="E105" t="s">
        <v>151</v>
      </c>
      <c r="F105">
        <v>2022</v>
      </c>
      <c r="G105" t="s">
        <v>1521</v>
      </c>
      <c r="H105">
        <v>110018869474</v>
      </c>
      <c r="I105" t="s">
        <v>1562</v>
      </c>
      <c r="J105" t="s">
        <v>1336</v>
      </c>
      <c r="K105" t="s">
        <v>1337</v>
      </c>
      <c r="L105" t="s">
        <v>1430</v>
      </c>
      <c r="M105" t="s">
        <v>1430</v>
      </c>
      <c r="N105" t="s">
        <v>1431</v>
      </c>
      <c r="O105">
        <v>52761</v>
      </c>
      <c r="P105">
        <v>41.350468999999997</v>
      </c>
      <c r="Q105">
        <v>-91.081619000000003</v>
      </c>
      <c r="R105">
        <v>1322221286596</v>
      </c>
      <c r="S105" s="61" t="s">
        <v>1751</v>
      </c>
      <c r="U105" t="s">
        <v>1766</v>
      </c>
      <c r="X105">
        <v>325320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 s="49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2</v>
      </c>
      <c r="AO105">
        <v>0</v>
      </c>
      <c r="AP105">
        <v>0</v>
      </c>
      <c r="AQ105">
        <v>0</v>
      </c>
      <c r="AR105">
        <v>0</v>
      </c>
      <c r="AS105">
        <v>2</v>
      </c>
      <c r="AT105" t="str" cm="1">
        <f t="array" ref="AT105">_xlfn.TEXTJOIN(",", TRUE, _xlfn._xlws.FILTER($Z$1:$AR$1, Z105:AR105&lt;&gt;0))</f>
        <v>237 OFF-SITE - RCRA SUBTITLE C LANDFILLS</v>
      </c>
    </row>
    <row r="106" spans="1:46" x14ac:dyDescent="0.25">
      <c r="A106" t="s">
        <v>115</v>
      </c>
      <c r="B106">
        <v>107062</v>
      </c>
      <c r="C106" t="s">
        <v>150</v>
      </c>
      <c r="D106" s="98" t="s">
        <v>55</v>
      </c>
      <c r="E106" t="s">
        <v>151</v>
      </c>
      <c r="F106">
        <v>2016</v>
      </c>
      <c r="G106" t="s">
        <v>115</v>
      </c>
      <c r="H106" s="35">
        <v>110000599807</v>
      </c>
      <c r="I106" t="s">
        <v>116</v>
      </c>
      <c r="J106" t="s">
        <v>117</v>
      </c>
      <c r="K106" t="s">
        <v>118</v>
      </c>
      <c r="L106" t="s">
        <v>119</v>
      </c>
      <c r="M106" t="s">
        <v>120</v>
      </c>
      <c r="N106" t="s">
        <v>53</v>
      </c>
      <c r="O106">
        <v>78359</v>
      </c>
      <c r="P106">
        <v>27.883610999999998</v>
      </c>
      <c r="Q106">
        <v>-97.241382999999999</v>
      </c>
      <c r="R106" s="35">
        <v>1316215744552</v>
      </c>
      <c r="S106">
        <v>7</v>
      </c>
      <c r="T106" t="s">
        <v>165</v>
      </c>
      <c r="U106" t="s">
        <v>94</v>
      </c>
      <c r="X106">
        <v>325199</v>
      </c>
      <c r="Y106" t="s">
        <v>154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 s="51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1</v>
      </c>
      <c r="AO106">
        <v>0</v>
      </c>
      <c r="AP106">
        <v>0</v>
      </c>
      <c r="AQ106">
        <v>0</v>
      </c>
      <c r="AR106">
        <v>0</v>
      </c>
      <c r="AS106" s="99">
        <f t="shared" ref="AS106:AS112" si="0">SUM(Z106:AR106)</f>
        <v>1</v>
      </c>
      <c r="AT106" t="str" cm="1">
        <f t="array" ref="AT106">_xlfn.TEXTJOIN(",", TRUE, _xlfn._xlws.FILTER($Z$1:$AR$1, Z106:AR106&lt;&gt;0))</f>
        <v>237 OFF-SITE - RCRA SUBTITLE C LANDFILLS</v>
      </c>
    </row>
    <row r="107" spans="1:46" x14ac:dyDescent="0.25">
      <c r="A107" t="s">
        <v>115</v>
      </c>
      <c r="B107">
        <v>107062</v>
      </c>
      <c r="C107" t="s">
        <v>150</v>
      </c>
      <c r="D107" s="98" t="s">
        <v>55</v>
      </c>
      <c r="E107" t="s">
        <v>151</v>
      </c>
      <c r="F107">
        <v>2017</v>
      </c>
      <c r="G107" t="s">
        <v>115</v>
      </c>
      <c r="H107" s="35">
        <v>110000599807</v>
      </c>
      <c r="I107" t="s">
        <v>116</v>
      </c>
      <c r="J107" t="s">
        <v>117</v>
      </c>
      <c r="K107" t="s">
        <v>118</v>
      </c>
      <c r="L107" t="s">
        <v>119</v>
      </c>
      <c r="M107" t="s">
        <v>120</v>
      </c>
      <c r="N107" t="s">
        <v>53</v>
      </c>
      <c r="O107">
        <v>78359</v>
      </c>
      <c r="P107">
        <v>27.883610999999998</v>
      </c>
      <c r="Q107">
        <v>-97.241382999999999</v>
      </c>
      <c r="R107" s="35">
        <v>1317216345227</v>
      </c>
      <c r="S107">
        <v>7</v>
      </c>
      <c r="T107" t="s">
        <v>165</v>
      </c>
      <c r="U107" t="s">
        <v>94</v>
      </c>
      <c r="X107">
        <v>325199</v>
      </c>
      <c r="Y107" t="s">
        <v>154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 s="49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1</v>
      </c>
      <c r="AO107">
        <v>0</v>
      </c>
      <c r="AP107">
        <v>0</v>
      </c>
      <c r="AQ107">
        <v>0</v>
      </c>
      <c r="AR107">
        <v>0</v>
      </c>
      <c r="AS107" s="99">
        <f t="shared" si="0"/>
        <v>1</v>
      </c>
      <c r="AT107" t="str" cm="1">
        <f t="array" ref="AT107">_xlfn.TEXTJOIN(",", TRUE, _xlfn._xlws.FILTER($Z$1:$AR$1, Z107:AR107&lt;&gt;0))</f>
        <v>237 OFF-SITE - RCRA SUBTITLE C LANDFILLS</v>
      </c>
    </row>
    <row r="108" spans="1:46" x14ac:dyDescent="0.25">
      <c r="A108" t="s">
        <v>83</v>
      </c>
      <c r="B108">
        <v>107062</v>
      </c>
      <c r="C108" t="s">
        <v>150</v>
      </c>
      <c r="D108" s="98" t="s">
        <v>55</v>
      </c>
      <c r="E108" t="s">
        <v>151</v>
      </c>
      <c r="F108">
        <v>2017</v>
      </c>
      <c r="G108" t="s">
        <v>83</v>
      </c>
      <c r="H108" s="35">
        <v>110002054482</v>
      </c>
      <c r="I108" t="s">
        <v>84</v>
      </c>
      <c r="J108" t="s">
        <v>85</v>
      </c>
      <c r="K108" t="s">
        <v>86</v>
      </c>
      <c r="L108" t="s">
        <v>75</v>
      </c>
      <c r="M108" t="s">
        <v>76</v>
      </c>
      <c r="N108" t="s">
        <v>62</v>
      </c>
      <c r="O108">
        <v>70669</v>
      </c>
      <c r="P108">
        <v>30.252222</v>
      </c>
      <c r="Q108">
        <v>-93.284443999999993</v>
      </c>
      <c r="R108" s="35">
        <v>1317216113795</v>
      </c>
      <c r="S108">
        <v>6</v>
      </c>
      <c r="T108" t="s">
        <v>169</v>
      </c>
      <c r="U108" t="s">
        <v>168</v>
      </c>
      <c r="X108">
        <v>325110</v>
      </c>
      <c r="Y108" t="s">
        <v>170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 s="51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1</v>
      </c>
      <c r="AO108">
        <v>0</v>
      </c>
      <c r="AP108">
        <v>0</v>
      </c>
      <c r="AQ108">
        <v>0</v>
      </c>
      <c r="AR108">
        <v>0</v>
      </c>
      <c r="AS108" s="99">
        <f t="shared" si="0"/>
        <v>1</v>
      </c>
      <c r="AT108" t="str" cm="1">
        <f t="array" ref="AT108">_xlfn.TEXTJOIN(",", TRUE, _xlfn._xlws.FILTER($Z$1:$AR$1, Z108:AR108&lt;&gt;0))</f>
        <v>237 OFF-SITE - RCRA SUBTITLE C LANDFILLS</v>
      </c>
    </row>
    <row r="109" spans="1:46" x14ac:dyDescent="0.25">
      <c r="A109" t="s">
        <v>47</v>
      </c>
      <c r="B109">
        <v>107062</v>
      </c>
      <c r="C109" t="s">
        <v>150</v>
      </c>
      <c r="D109" s="98" t="s">
        <v>46</v>
      </c>
      <c r="E109" t="s">
        <v>151</v>
      </c>
      <c r="F109">
        <v>2018</v>
      </c>
      <c r="G109" t="s">
        <v>47</v>
      </c>
      <c r="H109" s="35">
        <v>110008170237</v>
      </c>
      <c r="I109" t="s">
        <v>48</v>
      </c>
      <c r="J109" t="s">
        <v>49</v>
      </c>
      <c r="K109" t="s">
        <v>50</v>
      </c>
      <c r="L109" t="s">
        <v>51</v>
      </c>
      <c r="M109" t="s">
        <v>52</v>
      </c>
      <c r="N109" t="s">
        <v>53</v>
      </c>
      <c r="O109">
        <v>775413257</v>
      </c>
      <c r="P109">
        <v>28.979199999999999</v>
      </c>
      <c r="Q109">
        <v>-95.354900000000001</v>
      </c>
      <c r="R109" s="35">
        <v>1318218555427</v>
      </c>
      <c r="S109">
        <v>9</v>
      </c>
      <c r="T109" t="s">
        <v>152</v>
      </c>
      <c r="U109" t="s">
        <v>153</v>
      </c>
      <c r="X109">
        <v>325199</v>
      </c>
      <c r="Y109" t="s">
        <v>154</v>
      </c>
      <c r="Z109">
        <v>0</v>
      </c>
      <c r="AA109">
        <v>0</v>
      </c>
      <c r="AB109">
        <v>0</v>
      </c>
      <c r="AC109">
        <v>1</v>
      </c>
      <c r="AD109">
        <v>0</v>
      </c>
      <c r="AE109">
        <v>0</v>
      </c>
      <c r="AF109">
        <v>0</v>
      </c>
      <c r="AG109">
        <v>0</v>
      </c>
      <c r="AH109" s="4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 s="99">
        <f t="shared" si="0"/>
        <v>1</v>
      </c>
      <c r="AT109" t="str" cm="1">
        <f t="array" ref="AT109">_xlfn.TEXTJOIN(",", TRUE, _xlfn._xlws.FILTER($Z$1:$AR$1, Z109:AR109&lt;&gt;0))</f>
        <v>195 TOTAL OTHER ON-SITE LANDFILLS</v>
      </c>
    </row>
    <row r="110" spans="1:46" x14ac:dyDescent="0.25">
      <c r="A110" t="s">
        <v>87</v>
      </c>
      <c r="B110">
        <v>107062</v>
      </c>
      <c r="C110" t="s">
        <v>150</v>
      </c>
      <c r="D110" s="98" t="s">
        <v>55</v>
      </c>
      <c r="E110" t="s">
        <v>151</v>
      </c>
      <c r="F110">
        <v>2018</v>
      </c>
      <c r="G110" t="s">
        <v>87</v>
      </c>
      <c r="H110" s="35">
        <v>110000449774</v>
      </c>
      <c r="I110" t="s">
        <v>88</v>
      </c>
      <c r="J110" t="s">
        <v>89</v>
      </c>
      <c r="K110" t="s">
        <v>90</v>
      </c>
      <c r="L110" t="s">
        <v>68</v>
      </c>
      <c r="M110" t="s">
        <v>69</v>
      </c>
      <c r="N110" t="s">
        <v>62</v>
      </c>
      <c r="O110">
        <v>70734</v>
      </c>
      <c r="P110">
        <v>30.185099999999998</v>
      </c>
      <c r="Q110">
        <v>-90.980400000000003</v>
      </c>
      <c r="R110" s="35">
        <v>1318218551214</v>
      </c>
      <c r="S110">
        <v>9</v>
      </c>
      <c r="T110" t="s">
        <v>152</v>
      </c>
      <c r="U110" t="s">
        <v>94</v>
      </c>
      <c r="X110">
        <v>325199</v>
      </c>
      <c r="Y110" t="s">
        <v>154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1</v>
      </c>
      <c r="AH110" s="51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 s="99">
        <f t="shared" si="0"/>
        <v>1</v>
      </c>
      <c r="AT110" t="str" cm="1">
        <f t="array" ref="AT110">_xlfn.TEXTJOIN(",", TRUE, _xlfn._xlws.FILTER($Z$1:$AR$1, Z110:AR110&lt;&gt;0))</f>
        <v>215 TOTAL OTHER DISPOSAL</v>
      </c>
    </row>
    <row r="111" spans="1:46" x14ac:dyDescent="0.25">
      <c r="A111" s="51" t="s">
        <v>83</v>
      </c>
      <c r="B111">
        <v>107062</v>
      </c>
      <c r="C111" t="s">
        <v>150</v>
      </c>
      <c r="D111" s="98" t="s">
        <v>55</v>
      </c>
      <c r="E111" s="51" t="s">
        <v>151</v>
      </c>
      <c r="F111" s="51">
        <v>2018</v>
      </c>
      <c r="G111" s="51" t="s">
        <v>83</v>
      </c>
      <c r="H111" s="52">
        <v>110002054482</v>
      </c>
      <c r="I111" s="51" t="s">
        <v>84</v>
      </c>
      <c r="J111" s="51" t="s">
        <v>85</v>
      </c>
      <c r="K111" s="51" t="s">
        <v>86</v>
      </c>
      <c r="L111" s="51" t="s">
        <v>75</v>
      </c>
      <c r="M111" s="51" t="s">
        <v>76</v>
      </c>
      <c r="N111" s="51" t="s">
        <v>62</v>
      </c>
      <c r="O111" s="51">
        <v>70669</v>
      </c>
      <c r="P111" s="51">
        <v>30.252222</v>
      </c>
      <c r="Q111" s="51">
        <v>-93.284443999999993</v>
      </c>
      <c r="R111" s="52">
        <v>1316215440999</v>
      </c>
      <c r="S111" s="51">
        <v>6</v>
      </c>
      <c r="T111" s="51" t="s">
        <v>169</v>
      </c>
      <c r="U111" s="51" t="s">
        <v>168</v>
      </c>
      <c r="V111" s="51"/>
      <c r="W111" s="51"/>
      <c r="X111" s="51">
        <v>325110</v>
      </c>
      <c r="Y111" s="51" t="s">
        <v>170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 s="49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1</v>
      </c>
      <c r="AO111">
        <v>0</v>
      </c>
      <c r="AP111">
        <v>0</v>
      </c>
      <c r="AQ111">
        <v>0</v>
      </c>
      <c r="AR111">
        <v>0</v>
      </c>
      <c r="AS111" s="99">
        <f t="shared" si="0"/>
        <v>1</v>
      </c>
      <c r="AT111" t="str" cm="1">
        <f t="array" ref="AT111">_xlfn.TEXTJOIN(",", TRUE, _xlfn._xlws.FILTER($Z$1:$AR$1, Z111:AR111&lt;&gt;0))</f>
        <v>237 OFF-SITE - RCRA SUBTITLE C LANDFILLS</v>
      </c>
    </row>
    <row r="112" spans="1:46" x14ac:dyDescent="0.25">
      <c r="A112" t="s">
        <v>83</v>
      </c>
      <c r="B112">
        <v>107062</v>
      </c>
      <c r="C112" t="s">
        <v>150</v>
      </c>
      <c r="D112" s="98" t="s">
        <v>55</v>
      </c>
      <c r="E112" t="s">
        <v>151</v>
      </c>
      <c r="F112">
        <v>2019</v>
      </c>
      <c r="G112" t="s">
        <v>83</v>
      </c>
      <c r="H112" s="35">
        <v>110002054482</v>
      </c>
      <c r="I112" t="s">
        <v>84</v>
      </c>
      <c r="J112" t="s">
        <v>85</v>
      </c>
      <c r="K112" t="s">
        <v>86</v>
      </c>
      <c r="L112" t="s">
        <v>75</v>
      </c>
      <c r="M112" t="s">
        <v>76</v>
      </c>
      <c r="N112" t="s">
        <v>62</v>
      </c>
      <c r="O112">
        <v>70669</v>
      </c>
      <c r="P112">
        <v>30.252222</v>
      </c>
      <c r="Q112">
        <v>-93.284443999999993</v>
      </c>
      <c r="R112" s="35">
        <v>1317216113795</v>
      </c>
      <c r="S112">
        <v>6</v>
      </c>
      <c r="T112" t="s">
        <v>169</v>
      </c>
      <c r="U112" t="s">
        <v>168</v>
      </c>
      <c r="X112">
        <v>325110</v>
      </c>
      <c r="Y112" t="s">
        <v>170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 s="51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1</v>
      </c>
      <c r="AO112">
        <v>0</v>
      </c>
      <c r="AP112">
        <v>0</v>
      </c>
      <c r="AQ112">
        <v>0</v>
      </c>
      <c r="AR112">
        <v>0</v>
      </c>
      <c r="AS112" s="99">
        <f t="shared" si="0"/>
        <v>1</v>
      </c>
      <c r="AT112" t="str" cm="1">
        <f t="array" ref="AT112">_xlfn.TEXTJOIN(",", TRUE, _xlfn._xlws.FILTER($Z$1:$AR$1, Z112:AR112&lt;&gt;0))</f>
        <v>237 OFF-SITE - RCRA SUBTITLE C LANDFILLS</v>
      </c>
    </row>
    <row r="113" spans="1:46" x14ac:dyDescent="0.25">
      <c r="A113" t="s">
        <v>1524</v>
      </c>
      <c r="B113" s="61" t="s">
        <v>1553</v>
      </c>
      <c r="C113" t="s">
        <v>150</v>
      </c>
      <c r="D113" t="str">
        <f>IFERROR(VLOOKUP(G113, 'Facility Summary_old'!$A$1:$B$16, 2, FALSE), VLOOKUP(G113, '2021-2024 TRI Air Mapping'!$A:$B, 2, FALSE))</f>
        <v>Waste Handling, Disposal and Treatment (Incinerator)</v>
      </c>
      <c r="E113" t="s">
        <v>151</v>
      </c>
      <c r="F113">
        <v>2022</v>
      </c>
      <c r="G113" t="s">
        <v>1524</v>
      </c>
      <c r="H113">
        <v>110000906985</v>
      </c>
      <c r="I113" t="s">
        <v>1565</v>
      </c>
      <c r="J113" t="s">
        <v>1342</v>
      </c>
      <c r="K113" t="s">
        <v>1343</v>
      </c>
      <c r="L113" t="s">
        <v>1439</v>
      </c>
      <c r="M113" t="s">
        <v>1440</v>
      </c>
      <c r="N113" t="s">
        <v>1441</v>
      </c>
      <c r="O113">
        <v>84029</v>
      </c>
      <c r="P113">
        <v>40.734400000000001</v>
      </c>
      <c r="Q113">
        <v>-112.96810000000001</v>
      </c>
      <c r="R113">
        <v>1322220908065</v>
      </c>
      <c r="S113" s="61" t="s">
        <v>1751</v>
      </c>
      <c r="U113" t="s">
        <v>1769</v>
      </c>
      <c r="X113">
        <v>562211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 s="49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1</v>
      </c>
      <c r="AO113">
        <v>0</v>
      </c>
      <c r="AP113">
        <v>0</v>
      </c>
      <c r="AQ113">
        <v>0</v>
      </c>
      <c r="AR113">
        <v>0</v>
      </c>
      <c r="AS113">
        <v>1</v>
      </c>
      <c r="AT113" t="str" cm="1">
        <f t="array" ref="AT113">_xlfn.TEXTJOIN(",", TRUE, _xlfn._xlws.FILTER($Z$1:$AR$1, Z113:AR113&lt;&gt;0))</f>
        <v>237 OFF-SITE - RCRA SUBTITLE C LANDFILLS</v>
      </c>
    </row>
    <row r="114" spans="1:46" x14ac:dyDescent="0.25">
      <c r="A114" t="s">
        <v>47</v>
      </c>
      <c r="B114" s="61" t="s">
        <v>1553</v>
      </c>
      <c r="C114" t="s">
        <v>150</v>
      </c>
      <c r="D114" t="str">
        <f>IFERROR(VLOOKUP(G114, 'Facility Summary_old'!$A$1:$B$16, 2, FALSE), VLOOKUP(G114, '2021-2024 TRI Air Mapping'!$A:$B, 2, FALSE))</f>
        <v>Processing as a Reactant</v>
      </c>
      <c r="E114" t="s">
        <v>151</v>
      </c>
      <c r="F114">
        <v>2022</v>
      </c>
      <c r="G114" t="s">
        <v>47</v>
      </c>
      <c r="H114">
        <v>110008170237</v>
      </c>
      <c r="I114" t="s">
        <v>48</v>
      </c>
      <c r="J114" t="s">
        <v>49</v>
      </c>
      <c r="K114" t="s">
        <v>50</v>
      </c>
      <c r="L114" t="s">
        <v>51</v>
      </c>
      <c r="M114" t="s">
        <v>52</v>
      </c>
      <c r="N114" t="s">
        <v>53</v>
      </c>
      <c r="O114">
        <v>775413257</v>
      </c>
      <c r="P114">
        <v>28.980146999999999</v>
      </c>
      <c r="Q114">
        <v>-95.342271999999994</v>
      </c>
      <c r="R114">
        <v>1322221240361</v>
      </c>
      <c r="S114" s="61" t="s">
        <v>1749</v>
      </c>
      <c r="U114" t="s">
        <v>153</v>
      </c>
      <c r="X114">
        <v>325199</v>
      </c>
      <c r="Z114">
        <v>0</v>
      </c>
      <c r="AA114">
        <v>0</v>
      </c>
      <c r="AB114">
        <v>0</v>
      </c>
      <c r="AC114">
        <v>1</v>
      </c>
      <c r="AD114">
        <v>0</v>
      </c>
      <c r="AE114">
        <v>0</v>
      </c>
      <c r="AF114">
        <v>0</v>
      </c>
      <c r="AG114">
        <v>0</v>
      </c>
      <c r="AH114" s="51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1</v>
      </c>
      <c r="AT114" t="str" cm="1">
        <f t="array" ref="AT114">_xlfn.TEXTJOIN(",", TRUE, _xlfn._xlws.FILTER($Z$1:$AR$1, Z114:AR114&lt;&gt;0))</f>
        <v>195 TOTAL OTHER ON-SITE LANDFILLS</v>
      </c>
    </row>
    <row r="115" spans="1:46" x14ac:dyDescent="0.25">
      <c r="A115" t="s">
        <v>1548</v>
      </c>
      <c r="B115" s="61" t="s">
        <v>1553</v>
      </c>
      <c r="C115" t="s">
        <v>150</v>
      </c>
      <c r="D115" t="str">
        <f>IFERROR(VLOOKUP(G115, 'Facility Summary_old'!$A$1:$B$16, 2, FALSE), VLOOKUP(G115, '2021-2024 TRI Air Mapping'!$A:$B, 2, FALSE))</f>
        <v>Processing as a Reactant</v>
      </c>
      <c r="E115" t="s">
        <v>151</v>
      </c>
      <c r="F115">
        <v>2022</v>
      </c>
      <c r="G115" t="s">
        <v>1548</v>
      </c>
      <c r="H115">
        <v>110007175154</v>
      </c>
      <c r="I115" t="s">
        <v>1587</v>
      </c>
      <c r="J115" t="s">
        <v>1390</v>
      </c>
      <c r="K115" t="s">
        <v>1391</v>
      </c>
      <c r="L115" t="s">
        <v>1504</v>
      </c>
      <c r="M115" t="s">
        <v>131</v>
      </c>
      <c r="N115" t="s">
        <v>53</v>
      </c>
      <c r="O115">
        <v>77983</v>
      </c>
      <c r="P115">
        <v>28.510636000000002</v>
      </c>
      <c r="Q115">
        <v>-96.771527000000006</v>
      </c>
      <c r="R115">
        <v>1322221040482</v>
      </c>
      <c r="S115" s="61" t="s">
        <v>1750</v>
      </c>
      <c r="U115" t="s">
        <v>153</v>
      </c>
      <c r="X115">
        <v>325199</v>
      </c>
      <c r="Z115">
        <v>0</v>
      </c>
      <c r="AA115">
        <v>0</v>
      </c>
      <c r="AB115">
        <v>0</v>
      </c>
      <c r="AC115">
        <v>1</v>
      </c>
      <c r="AD115">
        <v>0</v>
      </c>
      <c r="AE115">
        <v>0</v>
      </c>
      <c r="AF115">
        <v>0</v>
      </c>
      <c r="AG115">
        <v>0</v>
      </c>
      <c r="AH115" s="49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1</v>
      </c>
      <c r="AT115" t="str" cm="1">
        <f t="array" ref="AT115">_xlfn.TEXTJOIN(",", TRUE, _xlfn._xlws.FILTER($Z$1:$AR$1, Z115:AR115&lt;&gt;0))</f>
        <v>195 TOTAL OTHER ON-SITE LANDFILLS</v>
      </c>
    </row>
    <row r="116" spans="1:46" x14ac:dyDescent="0.25">
      <c r="A116" t="s">
        <v>1524</v>
      </c>
      <c r="B116" s="61" t="s">
        <v>1553</v>
      </c>
      <c r="C116" t="s">
        <v>150</v>
      </c>
      <c r="D116" t="str">
        <f>IFERROR(VLOOKUP(G116, 'Facility Summary_old'!$A$1:$B$16, 2, FALSE), VLOOKUP(G116, '2021-2024 TRI Air Mapping'!$A:$B, 2, FALSE))</f>
        <v>Waste Handling, Disposal and Treatment (Incinerator)</v>
      </c>
      <c r="E116" t="s">
        <v>151</v>
      </c>
      <c r="F116">
        <v>2023</v>
      </c>
      <c r="G116" t="s">
        <v>1524</v>
      </c>
      <c r="H116">
        <v>110000906985</v>
      </c>
      <c r="I116" t="s">
        <v>1565</v>
      </c>
      <c r="J116" t="s">
        <v>1342</v>
      </c>
      <c r="K116" t="s">
        <v>1343</v>
      </c>
      <c r="L116" t="s">
        <v>1439</v>
      </c>
      <c r="M116" t="s">
        <v>1440</v>
      </c>
      <c r="N116" t="s">
        <v>1441</v>
      </c>
      <c r="O116">
        <v>84029</v>
      </c>
      <c r="P116">
        <v>40.734400000000001</v>
      </c>
      <c r="Q116">
        <v>-112.96810000000001</v>
      </c>
      <c r="R116">
        <v>1323222234231</v>
      </c>
      <c r="S116" s="61" t="s">
        <v>1751</v>
      </c>
      <c r="U116" t="s">
        <v>1769</v>
      </c>
      <c r="X116">
        <v>562211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 s="51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1</v>
      </c>
      <c r="AO116">
        <v>0</v>
      </c>
      <c r="AP116">
        <v>0</v>
      </c>
      <c r="AQ116">
        <v>0</v>
      </c>
      <c r="AR116">
        <v>0</v>
      </c>
      <c r="AS116">
        <v>1</v>
      </c>
      <c r="AT116" t="str" cm="1">
        <f t="array" ref="AT116">_xlfn.TEXTJOIN(",", TRUE, _xlfn._xlws.FILTER($Z$1:$AR$1, Z116:AR116&lt;&gt;0))</f>
        <v>237 OFF-SITE - RCRA SUBTITLE C LANDFILLS</v>
      </c>
    </row>
    <row r="117" spans="1:46" x14ac:dyDescent="0.25">
      <c r="A117" t="s">
        <v>1527</v>
      </c>
      <c r="B117" s="61" t="s">
        <v>1553</v>
      </c>
      <c r="C117" t="s">
        <v>150</v>
      </c>
      <c r="D117" t="str">
        <f>IFERROR(VLOOKUP(G117, 'Facility Summary_old'!$A$1:$B$16, 2, FALSE), VLOOKUP(G117, '2021-2024 TRI Air Mapping'!$A:$B, 2, FALSE))</f>
        <v>Industrial and commercial non-aerosol cleaning/degreasing</v>
      </c>
      <c r="E117" t="s">
        <v>151</v>
      </c>
      <c r="F117">
        <v>2023</v>
      </c>
      <c r="G117" t="s">
        <v>1527</v>
      </c>
      <c r="H117">
        <v>110041638458</v>
      </c>
      <c r="I117" t="s">
        <v>1568</v>
      </c>
      <c r="J117" t="s">
        <v>1348</v>
      </c>
      <c r="K117" t="s">
        <v>1349</v>
      </c>
      <c r="L117" t="s">
        <v>1447</v>
      </c>
      <c r="M117" t="s">
        <v>1447</v>
      </c>
      <c r="N117" t="s">
        <v>1448</v>
      </c>
      <c r="O117">
        <v>69145</v>
      </c>
      <c r="P117">
        <v>41.154423999999999</v>
      </c>
      <c r="Q117">
        <v>-103.65900000000001</v>
      </c>
      <c r="R117">
        <v>1323222063529</v>
      </c>
      <c r="S117" s="61" t="s">
        <v>1751</v>
      </c>
      <c r="U117" t="s">
        <v>1769</v>
      </c>
      <c r="X117">
        <v>562211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 s="49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1</v>
      </c>
      <c r="AO117">
        <v>0</v>
      </c>
      <c r="AP117">
        <v>0</v>
      </c>
      <c r="AQ117">
        <v>0</v>
      </c>
      <c r="AR117">
        <v>0</v>
      </c>
      <c r="AS117">
        <v>1</v>
      </c>
      <c r="AT117" t="str" cm="1">
        <f t="array" ref="AT117">_xlfn.TEXTJOIN(",", TRUE, _xlfn._xlws.FILTER($Z$1:$AR$1, Z117:AR117&lt;&gt;0))</f>
        <v>237 OFF-SITE - RCRA SUBTITLE C LANDFILLS</v>
      </c>
    </row>
    <row r="118" spans="1:46" x14ac:dyDescent="0.25">
      <c r="A118" t="s">
        <v>1534</v>
      </c>
      <c r="B118" s="61" t="s">
        <v>1553</v>
      </c>
      <c r="C118" t="s">
        <v>150</v>
      </c>
      <c r="D118" t="str">
        <f>IFERROR(VLOOKUP(G118, 'Facility Summary_old'!$A$1:$B$16, 2, FALSE), VLOOKUP(G118, '2021-2024 TRI Air Mapping'!$A:$B, 2, FALSE))</f>
        <v>Processing as a Reactant</v>
      </c>
      <c r="E118" t="s">
        <v>151</v>
      </c>
      <c r="F118">
        <v>2023</v>
      </c>
      <c r="G118" t="s">
        <v>1534</v>
      </c>
      <c r="H118">
        <v>110012256076</v>
      </c>
      <c r="I118" t="s">
        <v>1575</v>
      </c>
      <c r="J118" t="s">
        <v>1362</v>
      </c>
      <c r="K118" t="s">
        <v>1363</v>
      </c>
      <c r="L118" t="s">
        <v>51</v>
      </c>
      <c r="M118" t="s">
        <v>52</v>
      </c>
      <c r="N118" t="s">
        <v>53</v>
      </c>
      <c r="O118">
        <v>77541</v>
      </c>
      <c r="P118">
        <v>28.952500000000001</v>
      </c>
      <c r="Q118">
        <v>-95.313000000000002</v>
      </c>
      <c r="R118">
        <v>1323221844638</v>
      </c>
      <c r="S118" s="61" t="s">
        <v>1750</v>
      </c>
      <c r="U118" t="s">
        <v>1773</v>
      </c>
      <c r="X118">
        <v>325199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 s="51">
        <v>0</v>
      </c>
      <c r="AI118">
        <v>1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1</v>
      </c>
      <c r="AT118" t="str" cm="1">
        <f t="array" ref="AT118">_xlfn.TEXTJOIN(",", TRUE, _xlfn._xlws.FILTER($Z$1:$AR$1, Z118:AR118&lt;&gt;0))</f>
        <v>230 OFF-SITE – UNDERGROUND INJECTION - CLASS 1 WELLS</v>
      </c>
    </row>
    <row r="119" spans="1:46" x14ac:dyDescent="0.25">
      <c r="A119" t="s">
        <v>1527</v>
      </c>
      <c r="B119" t="s">
        <v>1553</v>
      </c>
      <c r="C119" t="s">
        <v>150</v>
      </c>
      <c r="D119" t="str">
        <f>IFERROR(VLOOKUP(G119, 'Facility Summary_old'!$A$1:$B$16, 2, FALSE), VLOOKUP(G119, '2021-2024 TRI Air Mapping'!$A:$B, 2, FALSE))</f>
        <v>Industrial and commercial non-aerosol cleaning/degreasing</v>
      </c>
      <c r="E119" t="s">
        <v>151</v>
      </c>
      <c r="F119">
        <v>2024</v>
      </c>
      <c r="G119" t="s">
        <v>1527</v>
      </c>
      <c r="H119">
        <v>110041638458</v>
      </c>
      <c r="I119" t="s">
        <v>1568</v>
      </c>
      <c r="J119" t="s">
        <v>1348</v>
      </c>
      <c r="K119" t="s">
        <v>1349</v>
      </c>
      <c r="L119" t="s">
        <v>1447</v>
      </c>
      <c r="M119" t="s">
        <v>1447</v>
      </c>
      <c r="N119" t="s">
        <v>1448</v>
      </c>
      <c r="O119" t="s">
        <v>1449</v>
      </c>
      <c r="P119" t="s">
        <v>1622</v>
      </c>
      <c r="Q119" t="s">
        <v>1623</v>
      </c>
      <c r="R119" t="s">
        <v>1711</v>
      </c>
      <c r="S119" t="s">
        <v>1750</v>
      </c>
      <c r="U119" t="s">
        <v>1769</v>
      </c>
      <c r="X119" t="s">
        <v>1790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 s="4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1</v>
      </c>
      <c r="AO119">
        <v>0</v>
      </c>
      <c r="AP119">
        <v>0</v>
      </c>
      <c r="AQ119">
        <v>0</v>
      </c>
      <c r="AR119">
        <v>0</v>
      </c>
      <c r="AS119">
        <v>1</v>
      </c>
      <c r="AT119" t="str" cm="1">
        <f t="array" ref="AT119">_xlfn.TEXTJOIN(",", TRUE, _xlfn._xlws.FILTER($Z$1:$AR$1, Z119:AR119&lt;&gt;0))</f>
        <v>237 OFF-SITE - RCRA SUBTITLE C LANDFILLS</v>
      </c>
    </row>
    <row r="120" spans="1:46" x14ac:dyDescent="0.25">
      <c r="A120" s="51" t="s">
        <v>87</v>
      </c>
      <c r="B120" s="51">
        <v>107062</v>
      </c>
      <c r="C120" s="51" t="s">
        <v>150</v>
      </c>
      <c r="D120" s="98" t="s">
        <v>55</v>
      </c>
      <c r="E120" s="51" t="s">
        <v>151</v>
      </c>
      <c r="F120" s="51">
        <v>2015</v>
      </c>
      <c r="G120" s="51" t="s">
        <v>87</v>
      </c>
      <c r="H120" s="52">
        <v>110000449774</v>
      </c>
      <c r="I120" s="51" t="s">
        <v>88</v>
      </c>
      <c r="J120" s="51" t="s">
        <v>89</v>
      </c>
      <c r="K120" s="51" t="s">
        <v>90</v>
      </c>
      <c r="L120" s="51" t="s">
        <v>68</v>
      </c>
      <c r="M120" s="51" t="s">
        <v>69</v>
      </c>
      <c r="N120" s="51" t="s">
        <v>62</v>
      </c>
      <c r="O120" s="51">
        <v>70734</v>
      </c>
      <c r="P120" s="51">
        <v>30.185099999999998</v>
      </c>
      <c r="Q120" s="51">
        <v>-90.980400000000003</v>
      </c>
      <c r="R120" s="52">
        <v>1315214186114</v>
      </c>
      <c r="S120" s="51">
        <v>9</v>
      </c>
      <c r="T120" s="51" t="s">
        <v>152</v>
      </c>
      <c r="U120" s="51" t="s">
        <v>94</v>
      </c>
      <c r="V120" s="51"/>
      <c r="W120" s="51"/>
      <c r="X120" s="51">
        <v>325199</v>
      </c>
      <c r="Y120" s="51" t="s">
        <v>154</v>
      </c>
      <c r="Z120" s="51">
        <v>0</v>
      </c>
      <c r="AA120" s="51">
        <v>0</v>
      </c>
      <c r="AB120" s="51">
        <v>0</v>
      </c>
      <c r="AC120" s="51">
        <v>0</v>
      </c>
      <c r="AD120" s="51">
        <v>0</v>
      </c>
      <c r="AE120" s="51">
        <v>0</v>
      </c>
      <c r="AF120" s="51">
        <v>0</v>
      </c>
      <c r="AG120" s="51">
        <v>0.69</v>
      </c>
      <c r="AH120" s="51">
        <v>0</v>
      </c>
      <c r="AI120" s="51">
        <v>0</v>
      </c>
      <c r="AJ120" s="51">
        <v>0</v>
      </c>
      <c r="AK120" s="51">
        <v>0</v>
      </c>
      <c r="AL120" s="51">
        <v>0</v>
      </c>
      <c r="AM120" s="51">
        <v>0</v>
      </c>
      <c r="AN120" s="51">
        <v>0</v>
      </c>
      <c r="AO120" s="51">
        <v>0</v>
      </c>
      <c r="AP120" s="51">
        <v>0</v>
      </c>
      <c r="AQ120" s="51">
        <v>0</v>
      </c>
      <c r="AR120" s="51">
        <v>0</v>
      </c>
      <c r="AS120" s="99">
        <f>SUM(Z120:AR120)</f>
        <v>0.69</v>
      </c>
      <c r="AT120" t="str" cm="1">
        <f t="array" ref="AT120">_xlfn.TEXTJOIN(",", TRUE, _xlfn._xlws.FILTER($Z$1:$AR$1, Z120:AR120&lt;&gt;0))</f>
        <v>215 TOTAL OTHER DISPOSAL</v>
      </c>
    </row>
    <row r="121" spans="1:46" x14ac:dyDescent="0.25">
      <c r="A121" t="s">
        <v>92</v>
      </c>
      <c r="B121">
        <v>107062</v>
      </c>
      <c r="C121" t="s">
        <v>150</v>
      </c>
      <c r="D121" s="98" t="s">
        <v>55</v>
      </c>
      <c r="E121" t="s">
        <v>151</v>
      </c>
      <c r="F121">
        <v>2019</v>
      </c>
      <c r="G121" t="s">
        <v>92</v>
      </c>
      <c r="H121" s="35">
        <v>110000597328</v>
      </c>
      <c r="I121" t="s">
        <v>93</v>
      </c>
      <c r="J121" t="s">
        <v>94</v>
      </c>
      <c r="K121" t="s">
        <v>95</v>
      </c>
      <c r="L121" t="s">
        <v>96</v>
      </c>
      <c r="M121" t="s">
        <v>97</v>
      </c>
      <c r="N121" t="s">
        <v>62</v>
      </c>
      <c r="O121">
        <v>70723</v>
      </c>
      <c r="P121">
        <v>30.05509</v>
      </c>
      <c r="Q121">
        <v>-90.830839999999995</v>
      </c>
      <c r="R121" s="35">
        <v>1319218139347</v>
      </c>
      <c r="S121">
        <v>8</v>
      </c>
      <c r="T121" t="s">
        <v>155</v>
      </c>
      <c r="U121" t="s">
        <v>94</v>
      </c>
      <c r="X121">
        <v>325180</v>
      </c>
      <c r="Y121" t="s">
        <v>163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0.41</v>
      </c>
      <c r="AH121" s="49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 s="99">
        <f>SUM(Z121:AR121)</f>
        <v>0.41</v>
      </c>
      <c r="AT121" t="str" cm="1">
        <f t="array" ref="AT121">_xlfn.TEXTJOIN(",", TRUE, _xlfn._xlws.FILTER($Z$1:$AR$1, Z121:AR121&lt;&gt;0))</f>
        <v>215 TOTAL OTHER DISPOSAL</v>
      </c>
    </row>
    <row r="122" spans="1:46" x14ac:dyDescent="0.25">
      <c r="A122" t="s">
        <v>110</v>
      </c>
      <c r="B122">
        <v>107062</v>
      </c>
      <c r="C122" t="s">
        <v>150</v>
      </c>
      <c r="D122" s="98" t="s">
        <v>55</v>
      </c>
      <c r="E122" t="s">
        <v>151</v>
      </c>
      <c r="F122">
        <v>2019</v>
      </c>
      <c r="G122" t="s">
        <v>110</v>
      </c>
      <c r="H122" s="35">
        <v>110015742204</v>
      </c>
      <c r="I122" t="s">
        <v>111</v>
      </c>
      <c r="J122" t="s">
        <v>112</v>
      </c>
      <c r="K122" t="s">
        <v>113</v>
      </c>
      <c r="L122" t="s">
        <v>114</v>
      </c>
      <c r="M122" t="s">
        <v>108</v>
      </c>
      <c r="N122" t="s">
        <v>53</v>
      </c>
      <c r="O122">
        <v>77536</v>
      </c>
      <c r="P122">
        <v>29.728559000000001</v>
      </c>
      <c r="Q122">
        <v>-95.110764000000003</v>
      </c>
      <c r="R122" s="35">
        <v>1319218350787</v>
      </c>
      <c r="S122">
        <v>7</v>
      </c>
      <c r="T122" t="s">
        <v>165</v>
      </c>
      <c r="U122" t="s">
        <v>94</v>
      </c>
      <c r="X122">
        <v>325199</v>
      </c>
      <c r="Y122" t="s">
        <v>154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 s="51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0.32</v>
      </c>
      <c r="AO122">
        <v>0</v>
      </c>
      <c r="AP122">
        <v>0</v>
      </c>
      <c r="AQ122">
        <v>0</v>
      </c>
      <c r="AR122">
        <v>0</v>
      </c>
      <c r="AS122" s="99">
        <f>SUM(Z122:AR122)</f>
        <v>0.32</v>
      </c>
      <c r="AT122" t="str" cm="1">
        <f t="array" ref="AT122">_xlfn.TEXTJOIN(",", TRUE, _xlfn._xlws.FILTER($Z$1:$AR$1, Z122:AR122&lt;&gt;0))</f>
        <v>237 OFF-SITE - RCRA SUBTITLE C LANDFILLS</v>
      </c>
    </row>
    <row r="123" spans="1:46" x14ac:dyDescent="0.25">
      <c r="A123" t="s">
        <v>83</v>
      </c>
      <c r="B123" t="s">
        <v>1553</v>
      </c>
      <c r="C123" t="s">
        <v>150</v>
      </c>
      <c r="D123" t="str">
        <f>IFERROR(VLOOKUP(G123, 'Facility Summary_old'!$A$1:$B$16, 2, FALSE), VLOOKUP(G123, '2021-2024 TRI Air Mapping'!$A:$B, 2, FALSE))</f>
        <v>Manufacturing</v>
      </c>
      <c r="E123" t="s">
        <v>151</v>
      </c>
      <c r="F123">
        <v>2024</v>
      </c>
      <c r="G123" t="s">
        <v>83</v>
      </c>
      <c r="H123">
        <v>110070228618</v>
      </c>
      <c r="I123" t="s">
        <v>84</v>
      </c>
      <c r="J123" t="s">
        <v>1396</v>
      </c>
      <c r="K123" t="s">
        <v>86</v>
      </c>
      <c r="L123" t="s">
        <v>75</v>
      </c>
      <c r="M123" t="s">
        <v>76</v>
      </c>
      <c r="N123" t="s">
        <v>62</v>
      </c>
      <c r="O123" t="s">
        <v>1472</v>
      </c>
      <c r="P123" t="s">
        <v>1686</v>
      </c>
      <c r="Q123" t="s">
        <v>1687</v>
      </c>
      <c r="R123" t="s">
        <v>1744</v>
      </c>
      <c r="S123" t="s">
        <v>1756</v>
      </c>
      <c r="U123" t="s">
        <v>1787</v>
      </c>
      <c r="X123" t="s">
        <v>1801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 s="49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0.32</v>
      </c>
      <c r="AO123">
        <v>0</v>
      </c>
      <c r="AP123">
        <v>0</v>
      </c>
      <c r="AQ123">
        <v>0</v>
      </c>
      <c r="AR123">
        <v>0</v>
      </c>
      <c r="AS123">
        <v>0.32</v>
      </c>
      <c r="AT123" t="str" cm="1">
        <f t="array" ref="AT123">_xlfn.TEXTJOIN(",", TRUE, _xlfn._xlws.FILTER($Z$1:$AR$1, Z123:AR123&lt;&gt;0))</f>
        <v>237 OFF-SITE - RCRA SUBTITLE C LANDFILLS</v>
      </c>
    </row>
    <row r="124" spans="1:46" x14ac:dyDescent="0.25">
      <c r="A124" t="s">
        <v>115</v>
      </c>
      <c r="B124" s="61" t="s">
        <v>1553</v>
      </c>
      <c r="C124" t="s">
        <v>150</v>
      </c>
      <c r="D124" t="str">
        <f>IFERROR(VLOOKUP(G124, 'Facility Summary_old'!$A$1:$B$16, 2, FALSE), VLOOKUP(G124, '2021-2024 TRI Air Mapping'!$A:$B, 2, FALSE))</f>
        <v>Manufacturing</v>
      </c>
      <c r="E124" t="s">
        <v>151</v>
      </c>
      <c r="F124">
        <v>2023</v>
      </c>
      <c r="G124" t="s">
        <v>115</v>
      </c>
      <c r="H124">
        <v>110000599807</v>
      </c>
      <c r="I124" t="s">
        <v>116</v>
      </c>
      <c r="J124" t="s">
        <v>117</v>
      </c>
      <c r="K124" t="s">
        <v>118</v>
      </c>
      <c r="L124" t="s">
        <v>119</v>
      </c>
      <c r="M124" t="s">
        <v>120</v>
      </c>
      <c r="N124" t="s">
        <v>53</v>
      </c>
      <c r="O124">
        <v>78359</v>
      </c>
      <c r="P124">
        <v>27.883610999999998</v>
      </c>
      <c r="Q124">
        <v>-97.241382999999999</v>
      </c>
      <c r="R124">
        <v>1323222095642</v>
      </c>
      <c r="S124" s="61" t="s">
        <v>1756</v>
      </c>
      <c r="U124" t="s">
        <v>1779</v>
      </c>
      <c r="X124">
        <v>325199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 s="51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0.2</v>
      </c>
      <c r="AO124">
        <v>0</v>
      </c>
      <c r="AP124">
        <v>0</v>
      </c>
      <c r="AQ124">
        <v>0</v>
      </c>
      <c r="AR124">
        <v>0</v>
      </c>
      <c r="AS124">
        <v>0.2</v>
      </c>
      <c r="AT124" t="str" cm="1">
        <f t="array" ref="AT124">_xlfn.TEXTJOIN(",", TRUE, _xlfn._xlws.FILTER($Z$1:$AR$1, Z124:AR124&lt;&gt;0))</f>
        <v>237 OFF-SITE - RCRA SUBTITLE C LANDFILLS</v>
      </c>
    </row>
    <row r="125" spans="1:46" x14ac:dyDescent="0.25">
      <c r="A125" t="s">
        <v>115</v>
      </c>
      <c r="B125">
        <v>107062</v>
      </c>
      <c r="C125" t="s">
        <v>150</v>
      </c>
      <c r="D125" s="98" t="s">
        <v>55</v>
      </c>
      <c r="E125" t="s">
        <v>151</v>
      </c>
      <c r="F125">
        <v>2018</v>
      </c>
      <c r="G125" t="s">
        <v>115</v>
      </c>
      <c r="H125" s="35">
        <v>110000599807</v>
      </c>
      <c r="I125" t="s">
        <v>116</v>
      </c>
      <c r="J125" t="s">
        <v>117</v>
      </c>
      <c r="K125" t="s">
        <v>118</v>
      </c>
      <c r="L125" t="s">
        <v>119</v>
      </c>
      <c r="M125" t="s">
        <v>120</v>
      </c>
      <c r="N125" t="s">
        <v>53</v>
      </c>
      <c r="O125">
        <v>78359</v>
      </c>
      <c r="P125">
        <v>27.883610999999998</v>
      </c>
      <c r="Q125">
        <v>-97.241382999999999</v>
      </c>
      <c r="R125" s="35">
        <v>1318217394776</v>
      </c>
      <c r="S125">
        <v>7</v>
      </c>
      <c r="T125" t="s">
        <v>165</v>
      </c>
      <c r="U125" t="s">
        <v>94</v>
      </c>
      <c r="X125">
        <v>325199</v>
      </c>
      <c r="Y125" t="s">
        <v>154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 s="49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0.1</v>
      </c>
      <c r="AO125">
        <v>0</v>
      </c>
      <c r="AP125">
        <v>0</v>
      </c>
      <c r="AQ125">
        <v>0</v>
      </c>
      <c r="AR125">
        <v>0</v>
      </c>
      <c r="AS125" s="99">
        <f>SUM(Z125:AR125)</f>
        <v>0.1</v>
      </c>
      <c r="AT125" t="str" cm="1">
        <f t="array" ref="AT125">_xlfn.TEXTJOIN(",", TRUE, _xlfn._xlws.FILTER($Z$1:$AR$1, Z125:AR125&lt;&gt;0))</f>
        <v>237 OFF-SITE - RCRA SUBTITLE C LANDFILLS</v>
      </c>
    </row>
    <row r="126" spans="1:46" x14ac:dyDescent="0.25">
      <c r="A126" t="s">
        <v>1859</v>
      </c>
      <c r="B126">
        <v>107062</v>
      </c>
      <c r="C126" t="s">
        <v>150</v>
      </c>
      <c r="D126" t="str">
        <f>IFERROR(VLOOKUP(G126, 'Facility Summary_old'!$A$1:$B$16, 2, FALSE), VLOOKUP(G126, '2021-2024 TRI Air Mapping'!$A:$B, 2, FALSE))</f>
        <v>Use in fuels and related products</v>
      </c>
      <c r="E126" t="s">
        <v>151</v>
      </c>
      <c r="F126">
        <v>2021</v>
      </c>
      <c r="G126" t="s">
        <v>1859</v>
      </c>
      <c r="H126">
        <v>110017887330</v>
      </c>
      <c r="I126" t="s">
        <v>1861</v>
      </c>
      <c r="J126" t="s">
        <v>1866</v>
      </c>
      <c r="K126" t="s">
        <v>1867</v>
      </c>
      <c r="L126" t="s">
        <v>1868</v>
      </c>
      <c r="M126" t="s">
        <v>1869</v>
      </c>
      <c r="N126" t="s">
        <v>1870</v>
      </c>
      <c r="O126">
        <v>93308</v>
      </c>
      <c r="P126">
        <v>35.3825</v>
      </c>
      <c r="Q126">
        <v>-119.070556</v>
      </c>
      <c r="R126">
        <v>1321219849104</v>
      </c>
      <c r="S126">
        <v>1</v>
      </c>
      <c r="U126" t="s">
        <v>1876</v>
      </c>
      <c r="X126">
        <v>324110</v>
      </c>
      <c r="Z126">
        <v>0</v>
      </c>
      <c r="AA126">
        <v>0.1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 s="51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0.1</v>
      </c>
      <c r="AT126" t="str" cm="1">
        <f t="array" ref="AT126">_xlfn.TEXTJOIN(",", TRUE, _xlfn._xlws.FILTER($Z$1:$AR$1, Z126:AR126&lt;&gt;0))</f>
        <v>182 TOTAL ON-SITE UGRND INJ TO CL II-V WELLS – POUNDS</v>
      </c>
    </row>
    <row r="127" spans="1:46" x14ac:dyDescent="0.25">
      <c r="A127" t="s">
        <v>115</v>
      </c>
      <c r="B127">
        <v>107062</v>
      </c>
      <c r="C127" t="s">
        <v>150</v>
      </c>
      <c r="D127" s="98" t="s">
        <v>55</v>
      </c>
      <c r="E127" t="s">
        <v>151</v>
      </c>
      <c r="F127">
        <v>2019</v>
      </c>
      <c r="G127" t="s">
        <v>115</v>
      </c>
      <c r="H127" s="35">
        <v>110000599807</v>
      </c>
      <c r="I127" t="s">
        <v>116</v>
      </c>
      <c r="J127" t="s">
        <v>117</v>
      </c>
      <c r="K127" t="s">
        <v>118</v>
      </c>
      <c r="L127" t="s">
        <v>119</v>
      </c>
      <c r="M127" t="s">
        <v>120</v>
      </c>
      <c r="N127" t="s">
        <v>53</v>
      </c>
      <c r="O127">
        <v>78359</v>
      </c>
      <c r="P127">
        <v>27.883610999999998</v>
      </c>
      <c r="Q127">
        <v>-97.241382999999999</v>
      </c>
      <c r="R127" s="35">
        <v>1319218514622</v>
      </c>
      <c r="S127">
        <v>7</v>
      </c>
      <c r="T127" t="s">
        <v>165</v>
      </c>
      <c r="U127" t="s">
        <v>94</v>
      </c>
      <c r="X127">
        <v>325199</v>
      </c>
      <c r="Y127" t="s">
        <v>154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 s="49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0.05</v>
      </c>
      <c r="AO127">
        <v>0</v>
      </c>
      <c r="AP127">
        <v>0</v>
      </c>
      <c r="AQ127">
        <v>0</v>
      </c>
      <c r="AR127">
        <v>0</v>
      </c>
      <c r="AS127" s="99">
        <f>SUM(Z127:AR127)</f>
        <v>0.05</v>
      </c>
      <c r="AT127" t="str" cm="1">
        <f t="array" ref="AT127">_xlfn.TEXTJOIN(",", TRUE, _xlfn._xlws.FILTER($Z$1:$AR$1, Z127:AR127&lt;&gt;0))</f>
        <v>237 OFF-SITE - RCRA SUBTITLE C LANDFILLS</v>
      </c>
    </row>
    <row r="128" spans="1:46" x14ac:dyDescent="0.25">
      <c r="A128" t="s">
        <v>1544</v>
      </c>
      <c r="B128">
        <v>107062</v>
      </c>
      <c r="C128" t="s">
        <v>150</v>
      </c>
      <c r="D128" t="str">
        <f>IFERROR(VLOOKUP(G128, 'Facility Summary_old'!$A$1:$B$16, 2, FALSE), VLOOKUP(G128, '2021-2024 TRI Air Mapping'!$A:$B, 2, FALSE))</f>
        <v>Waste Handling, Disposal and Treatment (Incinerator)</v>
      </c>
      <c r="E128" t="s">
        <v>151</v>
      </c>
      <c r="F128">
        <v>2021</v>
      </c>
      <c r="G128" t="s">
        <v>1544</v>
      </c>
      <c r="H128">
        <v>110000385592</v>
      </c>
      <c r="I128" t="s">
        <v>1864</v>
      </c>
      <c r="J128" t="s">
        <v>1382</v>
      </c>
      <c r="K128" t="s">
        <v>1383</v>
      </c>
      <c r="L128" t="s">
        <v>1498</v>
      </c>
      <c r="M128" t="s">
        <v>1499</v>
      </c>
      <c r="N128" t="s">
        <v>1462</v>
      </c>
      <c r="O128">
        <v>44044</v>
      </c>
      <c r="P128">
        <v>41.324167000000003</v>
      </c>
      <c r="Q128">
        <v>-82.034722000000002</v>
      </c>
      <c r="R128">
        <v>1321220205153</v>
      </c>
      <c r="S128">
        <v>3</v>
      </c>
      <c r="U128" t="s">
        <v>1782</v>
      </c>
      <c r="X128">
        <v>562211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 s="51">
        <v>0</v>
      </c>
      <c r="AI128">
        <v>1.7000000000000001E-2</v>
      </c>
      <c r="AJ128">
        <v>0</v>
      </c>
      <c r="AK128">
        <v>0</v>
      </c>
      <c r="AL128">
        <v>0</v>
      </c>
      <c r="AM128">
        <v>0</v>
      </c>
      <c r="AN128">
        <v>1.9E-2</v>
      </c>
      <c r="AO128">
        <v>0</v>
      </c>
      <c r="AP128">
        <v>0</v>
      </c>
      <c r="AQ128">
        <v>0</v>
      </c>
      <c r="AR128">
        <v>0</v>
      </c>
      <c r="AS128">
        <v>3.6000000000000004E-2</v>
      </c>
      <c r="AT128" t="str" cm="1">
        <f t="array" ref="AT128">_xlfn.TEXTJOIN(",", TRUE, _xlfn._xlws.FILTER($Z$1:$AR$1, Z128:AR128&lt;&gt;0))</f>
        <v>230 OFF-SITE – UNDERGROUND INJECTION - CLASS 1 WELLS,237 OFF-SITE - RCRA SUBTITLE C LANDFILLS</v>
      </c>
    </row>
    <row r="129" spans="1:46" x14ac:dyDescent="0.25">
      <c r="A129" t="s">
        <v>1539</v>
      </c>
      <c r="B129" s="61" t="s">
        <v>1553</v>
      </c>
      <c r="C129" t="s">
        <v>150</v>
      </c>
      <c r="D129" t="str">
        <f>IFERROR(VLOOKUP(G129, 'Facility Summary_old'!$A$1:$B$16, 2, FALSE), VLOOKUP(G129, '2021-2024 TRI Air Mapping'!$A:$B, 2, FALSE))</f>
        <v>Waste Handling, Disposal and Treatment (Incinerator)</v>
      </c>
      <c r="E129" t="s">
        <v>151</v>
      </c>
      <c r="F129">
        <v>2023</v>
      </c>
      <c r="G129" t="s">
        <v>1539</v>
      </c>
      <c r="H129">
        <v>110000324159</v>
      </c>
      <c r="I129" t="s">
        <v>1579</v>
      </c>
      <c r="J129" t="s">
        <v>1372</v>
      </c>
      <c r="K129" t="s">
        <v>1373</v>
      </c>
      <c r="L129" t="s">
        <v>1475</v>
      </c>
      <c r="M129" t="s">
        <v>1476</v>
      </c>
      <c r="N129" t="s">
        <v>1477</v>
      </c>
      <c r="O129">
        <v>12047</v>
      </c>
      <c r="P129">
        <v>42.754610999999997</v>
      </c>
      <c r="Q129">
        <v>-73.702721999999994</v>
      </c>
      <c r="R129">
        <v>1323222336012</v>
      </c>
      <c r="S129" s="61" t="s">
        <v>1755</v>
      </c>
      <c r="U129" t="s">
        <v>1777</v>
      </c>
      <c r="X129">
        <v>327992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0.03</v>
      </c>
      <c r="AH129" s="4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0.03</v>
      </c>
      <c r="AT129" t="str" cm="1">
        <f t="array" ref="AT129">_xlfn.TEXTJOIN(",", TRUE, _xlfn._xlws.FILTER($Z$1:$AR$1, Z129:AR129&lt;&gt;0))</f>
        <v>215 TOTAL OTHER DISPOSAL</v>
      </c>
    </row>
    <row r="130" spans="1:46" x14ac:dyDescent="0.25">
      <c r="A130" t="s">
        <v>1544</v>
      </c>
      <c r="B130" s="61" t="s">
        <v>1553</v>
      </c>
      <c r="C130" t="s">
        <v>150</v>
      </c>
      <c r="D130" t="str">
        <f>IFERROR(VLOOKUP(G130, 'Facility Summary_old'!$A$1:$B$16, 2, FALSE), VLOOKUP(G130, '2021-2024 TRI Air Mapping'!$A:$B, 2, FALSE))</f>
        <v>Waste Handling, Disposal and Treatment (Incinerator)</v>
      </c>
      <c r="E130" t="s">
        <v>151</v>
      </c>
      <c r="F130">
        <v>2022</v>
      </c>
      <c r="G130" t="s">
        <v>1544</v>
      </c>
      <c r="H130">
        <v>110000385592</v>
      </c>
      <c r="I130" t="s">
        <v>1583</v>
      </c>
      <c r="J130" t="s">
        <v>1382</v>
      </c>
      <c r="K130" t="s">
        <v>1383</v>
      </c>
      <c r="L130" t="s">
        <v>1498</v>
      </c>
      <c r="M130" t="s">
        <v>1499</v>
      </c>
      <c r="N130" t="s">
        <v>1462</v>
      </c>
      <c r="O130">
        <v>44044</v>
      </c>
      <c r="P130">
        <v>41.324167000000003</v>
      </c>
      <c r="Q130">
        <v>-82.034722000000002</v>
      </c>
      <c r="R130">
        <v>1322221439298</v>
      </c>
      <c r="S130" s="61" t="s">
        <v>1751</v>
      </c>
      <c r="U130" t="s">
        <v>1782</v>
      </c>
      <c r="X130">
        <v>562211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 s="51">
        <v>0</v>
      </c>
      <c r="AI130">
        <v>8.0000000000000002E-3</v>
      </c>
      <c r="AJ130">
        <v>0</v>
      </c>
      <c r="AK130">
        <v>0</v>
      </c>
      <c r="AL130">
        <v>0</v>
      </c>
      <c r="AM130">
        <v>0</v>
      </c>
      <c r="AN130">
        <v>8.9999999999999993E-3</v>
      </c>
      <c r="AO130">
        <v>0</v>
      </c>
      <c r="AP130">
        <v>0</v>
      </c>
      <c r="AQ130">
        <v>0</v>
      </c>
      <c r="AR130">
        <v>0</v>
      </c>
      <c r="AS130">
        <v>1.7000000000000001E-2</v>
      </c>
      <c r="AT130" t="str" cm="1">
        <f t="array" ref="AT130">_xlfn.TEXTJOIN(",", TRUE, _xlfn._xlws.FILTER($Z$1:$AR$1, Z130:AR130&lt;&gt;0))</f>
        <v>230 OFF-SITE – UNDERGROUND INJECTION - CLASS 1 WELLS,237 OFF-SITE - RCRA SUBTITLE C LANDFILLS</v>
      </c>
    </row>
    <row r="131" spans="1:46" x14ac:dyDescent="0.25">
      <c r="A131" t="s">
        <v>1544</v>
      </c>
      <c r="B131" s="61" t="s">
        <v>1553</v>
      </c>
      <c r="C131" t="s">
        <v>150</v>
      </c>
      <c r="D131" t="str">
        <f>IFERROR(VLOOKUP(G131, 'Facility Summary_old'!$A$1:$B$16, 2, FALSE), VLOOKUP(G131, '2021-2024 TRI Air Mapping'!$A:$B, 2, FALSE))</f>
        <v>Waste Handling, Disposal and Treatment (Incinerator)</v>
      </c>
      <c r="E131" t="s">
        <v>151</v>
      </c>
      <c r="F131">
        <v>2023</v>
      </c>
      <c r="G131" t="s">
        <v>1544</v>
      </c>
      <c r="H131">
        <v>110000385592</v>
      </c>
      <c r="I131" t="s">
        <v>1583</v>
      </c>
      <c r="J131" t="s">
        <v>1382</v>
      </c>
      <c r="K131" t="s">
        <v>1383</v>
      </c>
      <c r="L131" t="s">
        <v>1498</v>
      </c>
      <c r="M131" t="s">
        <v>1499</v>
      </c>
      <c r="N131" t="s">
        <v>1462</v>
      </c>
      <c r="O131">
        <v>44044</v>
      </c>
      <c r="P131">
        <v>41.324167000000003</v>
      </c>
      <c r="Q131">
        <v>-82.034722000000002</v>
      </c>
      <c r="R131">
        <v>1323221990625</v>
      </c>
      <c r="S131" s="61" t="s">
        <v>1751</v>
      </c>
      <c r="U131" t="s">
        <v>1782</v>
      </c>
      <c r="X131">
        <v>562211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 s="49">
        <v>0</v>
      </c>
      <c r="AI131">
        <v>7.0000000000000001E-3</v>
      </c>
      <c r="AJ131">
        <v>0</v>
      </c>
      <c r="AK131">
        <v>0</v>
      </c>
      <c r="AL131">
        <v>0</v>
      </c>
      <c r="AM131">
        <v>0</v>
      </c>
      <c r="AN131">
        <v>8.9999999999999993E-3</v>
      </c>
      <c r="AO131">
        <v>0</v>
      </c>
      <c r="AP131">
        <v>0</v>
      </c>
      <c r="AQ131">
        <v>1E-3</v>
      </c>
      <c r="AR131">
        <v>0</v>
      </c>
      <c r="AS131">
        <v>1.7000000000000001E-2</v>
      </c>
      <c r="AT131" t="str" cm="1">
        <f t="array" ref="AT131">_xlfn.TEXTJOIN(",", TRUE, _xlfn._xlws.FILTER($Z$1:$AR$1, Z131:AR131&lt;&gt;0))</f>
        <v>230 OFF-SITE – UNDERGROUND INJECTION - CLASS 1 WELLS,237 OFF-SITE - RCRA SUBTITLE C LANDFILLS,241 OFF-SITE - DISPOSAL - TRANSFER TO WASTE BROKER</v>
      </c>
    </row>
    <row r="132" spans="1:46" x14ac:dyDescent="0.25">
      <c r="A132" t="s">
        <v>1544</v>
      </c>
      <c r="B132" t="s">
        <v>1553</v>
      </c>
      <c r="C132" t="s">
        <v>150</v>
      </c>
      <c r="D132" t="str">
        <f>IFERROR(VLOOKUP(G132, 'Facility Summary_old'!$A$1:$B$16, 2, FALSE), VLOOKUP(G132, '2021-2024 TRI Air Mapping'!$A:$B, 2, FALSE))</f>
        <v>Waste Handling, Disposal and Treatment (Incinerator)</v>
      </c>
      <c r="E132" t="s">
        <v>151</v>
      </c>
      <c r="F132">
        <v>2024</v>
      </c>
      <c r="G132" t="s">
        <v>1544</v>
      </c>
      <c r="H132">
        <v>110000385592</v>
      </c>
      <c r="I132" t="s">
        <v>1583</v>
      </c>
      <c r="J132" t="s">
        <v>1382</v>
      </c>
      <c r="K132" t="s">
        <v>1383</v>
      </c>
      <c r="L132" t="s">
        <v>1498</v>
      </c>
      <c r="M132" t="s">
        <v>1499</v>
      </c>
      <c r="N132" t="s">
        <v>1462</v>
      </c>
      <c r="O132" t="s">
        <v>1500</v>
      </c>
      <c r="P132" t="s">
        <v>1672</v>
      </c>
      <c r="Q132" t="s">
        <v>1673</v>
      </c>
      <c r="R132" t="s">
        <v>1737</v>
      </c>
      <c r="S132" t="s">
        <v>1751</v>
      </c>
      <c r="U132" t="s">
        <v>1782</v>
      </c>
      <c r="X132" t="s">
        <v>1790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 s="51">
        <v>0</v>
      </c>
      <c r="AI132">
        <v>5.0000000000000001E-3</v>
      </c>
      <c r="AJ132">
        <v>0</v>
      </c>
      <c r="AK132">
        <v>0</v>
      </c>
      <c r="AL132">
        <v>0</v>
      </c>
      <c r="AM132">
        <v>0</v>
      </c>
      <c r="AN132">
        <v>6.0000000000000001E-3</v>
      </c>
      <c r="AO132">
        <v>0</v>
      </c>
      <c r="AP132">
        <v>0</v>
      </c>
      <c r="AQ132">
        <v>0</v>
      </c>
      <c r="AR132">
        <v>0</v>
      </c>
      <c r="AS132">
        <v>1.0999999999999999E-2</v>
      </c>
      <c r="AT132" t="str" cm="1">
        <f t="array" ref="AT132">_xlfn.TEXTJOIN(",", TRUE, _xlfn._xlws.FILTER($Z$1:$AR$1, Z132:AR132&lt;&gt;0))</f>
        <v>230 OFF-SITE – UNDERGROUND INJECTION - CLASS 1 WELLS,237 OFF-SITE - RCRA SUBTITLE C LANDFILLS</v>
      </c>
    </row>
  </sheetData>
  <sheetProtection sheet="1" objects="1" scenarios="1" formatCells="0" formatColumns="0" formatRows="0"/>
  <autoFilter ref="A1:AS132" xr:uid="{077F117E-AD51-4974-BFBE-2D3DE8E682BB}"/>
  <phoneticPr fontId="13" type="noConversion"/>
  <conditionalFormatting sqref="AT1 Z1:AR1048576">
    <cfRule type="cellIs" dxfId="1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0DF17-E79C-4C72-840F-8BE2CBBC3120}">
  <sheetPr filterMode="1"/>
  <dimension ref="A1:AR209"/>
  <sheetViews>
    <sheetView zoomScale="80" zoomScaleNormal="80" workbookViewId="0">
      <pane ySplit="1" topLeftCell="A90" activePane="bottomLeft" state="frozen"/>
      <selection pane="bottomLeft" activeCell="H183" sqref="H183"/>
    </sheetView>
  </sheetViews>
  <sheetFormatPr defaultRowHeight="15" x14ac:dyDescent="0.25"/>
  <cols>
    <col min="1" max="1" width="25.85546875" customWidth="1"/>
    <col min="2" max="3" width="20.42578125" customWidth="1"/>
    <col min="4" max="4" width="14.140625" customWidth="1"/>
    <col min="5" max="5" width="19.140625" customWidth="1"/>
    <col min="6" max="6" width="20.85546875" customWidth="1"/>
    <col min="7" max="7" width="22.28515625" customWidth="1"/>
    <col min="8" max="8" width="19.85546875" customWidth="1"/>
    <col min="9" max="10" width="30.140625" customWidth="1"/>
    <col min="11" max="11" width="20.7109375" customWidth="1"/>
    <col min="12" max="12" width="23.140625" customWidth="1"/>
    <col min="13" max="13" width="16.85546875" customWidth="1"/>
    <col min="14" max="14" width="22.140625" customWidth="1"/>
    <col min="15" max="16" width="17.42578125" customWidth="1"/>
    <col min="17" max="18" width="30.140625" customWidth="1"/>
    <col min="19" max="19" width="24.42578125" customWidth="1"/>
    <col min="20" max="20" width="39.140625" customWidth="1"/>
    <col min="21" max="24" width="30.140625" customWidth="1"/>
    <col min="25" max="25" width="48.5703125" customWidth="1"/>
    <col min="26" max="26" width="51.140625" bestFit="1" customWidth="1"/>
    <col min="27" max="43" width="48.5703125" customWidth="1"/>
    <col min="44" max="44" width="30.140625" customWidth="1"/>
  </cols>
  <sheetData>
    <row r="1" spans="1:44" x14ac:dyDescent="0.25">
      <c r="A1" s="27" t="s">
        <v>137</v>
      </c>
      <c r="B1" s="27" t="s">
        <v>138</v>
      </c>
      <c r="C1" s="27"/>
      <c r="D1" s="27" t="s">
        <v>139</v>
      </c>
      <c r="E1" s="27" t="s">
        <v>140</v>
      </c>
      <c r="F1" s="27" t="s">
        <v>33</v>
      </c>
      <c r="G1" s="27" t="s">
        <v>34</v>
      </c>
      <c r="H1" s="27" t="s">
        <v>35</v>
      </c>
      <c r="I1" s="27" t="s">
        <v>36</v>
      </c>
      <c r="J1" s="27" t="s">
        <v>37</v>
      </c>
      <c r="K1" s="27" t="s">
        <v>38</v>
      </c>
      <c r="L1" s="27" t="s">
        <v>39</v>
      </c>
      <c r="M1" s="27" t="s">
        <v>40</v>
      </c>
      <c r="N1" s="27" t="s">
        <v>41</v>
      </c>
      <c r="O1" s="27" t="s">
        <v>42</v>
      </c>
      <c r="P1" s="27" t="s">
        <v>43</v>
      </c>
      <c r="Q1" s="36" t="s">
        <v>141</v>
      </c>
      <c r="R1" s="27" t="s">
        <v>142</v>
      </c>
      <c r="S1" s="27" t="s">
        <v>143</v>
      </c>
      <c r="T1" s="27" t="s">
        <v>144</v>
      </c>
      <c r="U1" s="27" t="s">
        <v>145</v>
      </c>
      <c r="V1" s="27" t="s">
        <v>146</v>
      </c>
      <c r="W1" s="27" t="s">
        <v>147</v>
      </c>
      <c r="X1" s="27" t="s">
        <v>148</v>
      </c>
      <c r="Y1" s="60" t="s">
        <v>1802</v>
      </c>
      <c r="Z1" s="60" t="s">
        <v>1803</v>
      </c>
      <c r="AA1" s="60" t="s">
        <v>1804</v>
      </c>
      <c r="AB1" s="60" t="s">
        <v>1805</v>
      </c>
      <c r="AC1" s="60" t="s">
        <v>1806</v>
      </c>
      <c r="AD1" s="60" t="s">
        <v>1807</v>
      </c>
      <c r="AE1" s="60" t="s">
        <v>1808</v>
      </c>
      <c r="AF1" s="60" t="s">
        <v>1809</v>
      </c>
      <c r="AG1" s="60" t="s">
        <v>1810</v>
      </c>
      <c r="AH1" s="60" t="s">
        <v>1811</v>
      </c>
      <c r="AI1" s="60" t="s">
        <v>1812</v>
      </c>
      <c r="AJ1" s="60" t="s">
        <v>1813</v>
      </c>
      <c r="AK1" s="60" t="s">
        <v>1814</v>
      </c>
      <c r="AL1" s="60" t="s">
        <v>1815</v>
      </c>
      <c r="AM1" s="60" t="s">
        <v>1816</v>
      </c>
      <c r="AN1" s="60" t="s">
        <v>1817</v>
      </c>
      <c r="AO1" s="60" t="s">
        <v>1818</v>
      </c>
      <c r="AP1" s="60" t="s">
        <v>1819</v>
      </c>
      <c r="AQ1" s="60" t="s">
        <v>1820</v>
      </c>
      <c r="AR1" s="34" t="s">
        <v>149</v>
      </c>
    </row>
    <row r="2" spans="1:44" x14ac:dyDescent="0.25">
      <c r="A2">
        <v>107062</v>
      </c>
      <c r="B2" t="s">
        <v>150</v>
      </c>
      <c r="D2" t="s">
        <v>151</v>
      </c>
      <c r="E2">
        <v>2021</v>
      </c>
      <c r="F2" t="s">
        <v>1513</v>
      </c>
      <c r="G2">
        <v>110000743508</v>
      </c>
      <c r="H2" t="s">
        <v>1554</v>
      </c>
      <c r="I2" t="s">
        <v>1320</v>
      </c>
      <c r="J2" t="s">
        <v>1321</v>
      </c>
      <c r="K2" t="s">
        <v>1401</v>
      </c>
      <c r="L2" t="s">
        <v>1402</v>
      </c>
      <c r="M2" t="s">
        <v>1403</v>
      </c>
      <c r="N2">
        <v>71753</v>
      </c>
      <c r="O2">
        <v>33.175600000000003</v>
      </c>
      <c r="P2">
        <v>-93.216899999999995</v>
      </c>
      <c r="Q2">
        <v>1321220362432</v>
      </c>
      <c r="R2">
        <v>5</v>
      </c>
      <c r="T2" t="s">
        <v>1759</v>
      </c>
      <c r="W2">
        <v>325180</v>
      </c>
      <c r="Y2">
        <v>632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f t="shared" ref="AR2:AR65" si="0">SUM(Y2:AQ2)</f>
        <v>632</v>
      </c>
    </row>
    <row r="3" spans="1:44" hidden="1" x14ac:dyDescent="0.25">
      <c r="A3" t="s">
        <v>1553</v>
      </c>
      <c r="B3" t="s">
        <v>150</v>
      </c>
      <c r="D3" t="s">
        <v>151</v>
      </c>
      <c r="E3">
        <v>2024</v>
      </c>
      <c r="F3" t="s">
        <v>1514</v>
      </c>
      <c r="G3">
        <v>110000605872</v>
      </c>
      <c r="H3" t="s">
        <v>1555</v>
      </c>
      <c r="I3" t="s">
        <v>1322</v>
      </c>
      <c r="J3" t="s">
        <v>1323</v>
      </c>
      <c r="K3" t="s">
        <v>1405</v>
      </c>
      <c r="L3" t="s">
        <v>1406</v>
      </c>
      <c r="M3" t="s">
        <v>1407</v>
      </c>
      <c r="N3" t="s">
        <v>1408</v>
      </c>
      <c r="O3" t="s">
        <v>1594</v>
      </c>
      <c r="P3" t="s">
        <v>1595</v>
      </c>
      <c r="Q3" t="s">
        <v>1697</v>
      </c>
      <c r="R3" t="s">
        <v>1750</v>
      </c>
      <c r="T3" t="s">
        <v>1760</v>
      </c>
      <c r="W3" t="s">
        <v>1789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 t="s">
        <v>1569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f t="shared" si="0"/>
        <v>0</v>
      </c>
    </row>
    <row r="4" spans="1:44" hidden="1" x14ac:dyDescent="0.25">
      <c r="A4" t="s">
        <v>1553</v>
      </c>
      <c r="B4" t="s">
        <v>150</v>
      </c>
      <c r="D4" t="s">
        <v>151</v>
      </c>
      <c r="E4">
        <v>2024</v>
      </c>
      <c r="F4" t="s">
        <v>1515</v>
      </c>
      <c r="G4">
        <v>110070801644</v>
      </c>
      <c r="H4" t="s">
        <v>1556</v>
      </c>
      <c r="I4" t="s">
        <v>1324</v>
      </c>
      <c r="J4" t="s">
        <v>1325</v>
      </c>
      <c r="K4" t="s">
        <v>1409</v>
      </c>
      <c r="L4" t="s">
        <v>1409</v>
      </c>
      <c r="M4" t="s">
        <v>53</v>
      </c>
      <c r="N4" t="s">
        <v>1410</v>
      </c>
      <c r="O4" t="s">
        <v>1596</v>
      </c>
      <c r="P4" t="s">
        <v>1597</v>
      </c>
      <c r="Q4" t="s">
        <v>1698</v>
      </c>
      <c r="R4" t="s">
        <v>1751</v>
      </c>
      <c r="T4" t="s">
        <v>1761</v>
      </c>
      <c r="W4" t="s">
        <v>1790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 t="s">
        <v>1569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f t="shared" si="0"/>
        <v>0</v>
      </c>
    </row>
    <row r="5" spans="1:44" hidden="1" x14ac:dyDescent="0.25">
      <c r="A5" t="s">
        <v>1553</v>
      </c>
      <c r="B5" t="s">
        <v>150</v>
      </c>
      <c r="D5" t="s">
        <v>151</v>
      </c>
      <c r="E5">
        <v>2024</v>
      </c>
      <c r="F5" t="s">
        <v>1516</v>
      </c>
      <c r="G5">
        <v>110000380061</v>
      </c>
      <c r="H5" t="s">
        <v>1557</v>
      </c>
      <c r="I5" t="s">
        <v>1326</v>
      </c>
      <c r="J5" t="s">
        <v>1327</v>
      </c>
      <c r="K5" t="s">
        <v>1411</v>
      </c>
      <c r="L5" t="s">
        <v>1412</v>
      </c>
      <c r="M5" t="s">
        <v>1413</v>
      </c>
      <c r="N5" t="s">
        <v>1414</v>
      </c>
      <c r="O5" t="s">
        <v>1598</v>
      </c>
      <c r="P5" t="s">
        <v>1599</v>
      </c>
      <c r="Q5" t="s">
        <v>1699</v>
      </c>
      <c r="R5" t="s">
        <v>1751</v>
      </c>
      <c r="T5" t="s">
        <v>1762</v>
      </c>
      <c r="W5" t="s">
        <v>1788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 t="s">
        <v>1569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f t="shared" si="0"/>
        <v>0</v>
      </c>
    </row>
    <row r="6" spans="1:44" hidden="1" x14ac:dyDescent="0.25">
      <c r="A6" t="s">
        <v>1553</v>
      </c>
      <c r="B6" t="s">
        <v>150</v>
      </c>
      <c r="D6" t="s">
        <v>151</v>
      </c>
      <c r="E6">
        <v>2024</v>
      </c>
      <c r="F6" t="s">
        <v>1517</v>
      </c>
      <c r="G6">
        <v>110000597729</v>
      </c>
      <c r="H6" t="s">
        <v>1558</v>
      </c>
      <c r="I6" t="s">
        <v>1328</v>
      </c>
      <c r="J6" t="s">
        <v>1329</v>
      </c>
      <c r="K6" t="s">
        <v>1415</v>
      </c>
      <c r="L6" t="s">
        <v>1416</v>
      </c>
      <c r="M6" t="s">
        <v>1403</v>
      </c>
      <c r="N6" t="s">
        <v>1417</v>
      </c>
      <c r="O6" t="s">
        <v>1600</v>
      </c>
      <c r="P6" t="s">
        <v>1601</v>
      </c>
      <c r="Q6" t="s">
        <v>1700</v>
      </c>
      <c r="R6" t="s">
        <v>1751</v>
      </c>
      <c r="T6" t="s">
        <v>1763</v>
      </c>
      <c r="W6" t="s">
        <v>1791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 t="s">
        <v>1569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f t="shared" si="0"/>
        <v>0</v>
      </c>
    </row>
    <row r="7" spans="1:44" hidden="1" x14ac:dyDescent="0.25">
      <c r="A7" t="s">
        <v>1553</v>
      </c>
      <c r="B7" t="s">
        <v>150</v>
      </c>
      <c r="D7" t="s">
        <v>151</v>
      </c>
      <c r="E7">
        <v>2024</v>
      </c>
      <c r="F7" t="s">
        <v>1518</v>
      </c>
      <c r="G7">
        <v>110000445929</v>
      </c>
      <c r="H7" t="s">
        <v>1559</v>
      </c>
      <c r="I7" t="s">
        <v>1330</v>
      </c>
      <c r="J7" t="s">
        <v>1331</v>
      </c>
      <c r="K7" t="s">
        <v>1418</v>
      </c>
      <c r="L7" t="s">
        <v>1419</v>
      </c>
      <c r="M7" t="s">
        <v>1420</v>
      </c>
      <c r="N7" t="s">
        <v>1421</v>
      </c>
      <c r="O7" t="s">
        <v>1602</v>
      </c>
      <c r="P7" t="s">
        <v>1603</v>
      </c>
      <c r="Q7" t="s">
        <v>1701</v>
      </c>
      <c r="R7" t="s">
        <v>1752</v>
      </c>
      <c r="T7" t="s">
        <v>1763</v>
      </c>
      <c r="W7" t="s">
        <v>1791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 t="s">
        <v>1569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f t="shared" si="0"/>
        <v>0</v>
      </c>
    </row>
    <row r="8" spans="1:44" hidden="1" x14ac:dyDescent="0.25">
      <c r="A8" t="s">
        <v>1553</v>
      </c>
      <c r="B8" t="s">
        <v>150</v>
      </c>
      <c r="D8" t="s">
        <v>151</v>
      </c>
      <c r="E8">
        <v>2024</v>
      </c>
      <c r="F8" t="s">
        <v>1519</v>
      </c>
      <c r="G8">
        <v>110000406445</v>
      </c>
      <c r="H8" t="s">
        <v>1560</v>
      </c>
      <c r="I8" t="s">
        <v>1332</v>
      </c>
      <c r="J8" t="s">
        <v>1333</v>
      </c>
      <c r="K8" t="s">
        <v>1422</v>
      </c>
      <c r="L8" t="s">
        <v>1423</v>
      </c>
      <c r="M8" t="s">
        <v>1424</v>
      </c>
      <c r="N8" t="s">
        <v>1425</v>
      </c>
      <c r="O8" t="s">
        <v>1604</v>
      </c>
      <c r="P8" t="s">
        <v>1605</v>
      </c>
      <c r="Q8" t="s">
        <v>1702</v>
      </c>
      <c r="R8" t="s">
        <v>1750</v>
      </c>
      <c r="T8" t="s">
        <v>1764</v>
      </c>
      <c r="W8" t="s">
        <v>1792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 t="s">
        <v>1569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f t="shared" si="0"/>
        <v>0</v>
      </c>
    </row>
    <row r="9" spans="1:44" hidden="1" x14ac:dyDescent="0.25">
      <c r="A9" t="s">
        <v>1553</v>
      </c>
      <c r="B9" t="s">
        <v>150</v>
      </c>
      <c r="D9" t="s">
        <v>151</v>
      </c>
      <c r="E9">
        <v>2024</v>
      </c>
      <c r="F9" t="s">
        <v>1520</v>
      </c>
      <c r="G9">
        <v>110056953765</v>
      </c>
      <c r="H9" t="s">
        <v>1561</v>
      </c>
      <c r="I9" t="s">
        <v>1334</v>
      </c>
      <c r="J9" t="s">
        <v>1335</v>
      </c>
      <c r="K9" t="s">
        <v>1426</v>
      </c>
      <c r="L9" t="s">
        <v>1427</v>
      </c>
      <c r="M9" t="s">
        <v>1428</v>
      </c>
      <c r="N9" t="s">
        <v>1429</v>
      </c>
      <c r="O9" t="s">
        <v>1606</v>
      </c>
      <c r="P9" t="s">
        <v>1607</v>
      </c>
      <c r="Q9" t="s">
        <v>1703</v>
      </c>
      <c r="R9" t="s">
        <v>1753</v>
      </c>
      <c r="T9" t="s">
        <v>1765</v>
      </c>
      <c r="W9" t="s">
        <v>1793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 t="s">
        <v>1569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f t="shared" si="0"/>
        <v>0</v>
      </c>
    </row>
    <row r="10" spans="1:44" hidden="1" x14ac:dyDescent="0.25">
      <c r="A10" t="s">
        <v>1553</v>
      </c>
      <c r="B10" t="s">
        <v>150</v>
      </c>
      <c r="D10" t="s">
        <v>151</v>
      </c>
      <c r="E10">
        <v>2024</v>
      </c>
      <c r="F10" t="s">
        <v>1521</v>
      </c>
      <c r="G10">
        <v>110018869474</v>
      </c>
      <c r="H10" t="s">
        <v>1562</v>
      </c>
      <c r="I10" t="s">
        <v>1336</v>
      </c>
      <c r="J10" t="s">
        <v>1337</v>
      </c>
      <c r="K10" t="s">
        <v>1430</v>
      </c>
      <c r="L10" t="s">
        <v>1430</v>
      </c>
      <c r="M10" t="s">
        <v>1431</v>
      </c>
      <c r="N10" t="s">
        <v>1432</v>
      </c>
      <c r="O10" t="s">
        <v>1608</v>
      </c>
      <c r="P10" t="s">
        <v>1609</v>
      </c>
      <c r="Q10" t="s">
        <v>1704</v>
      </c>
      <c r="R10" t="s">
        <v>1751</v>
      </c>
      <c r="T10" t="s">
        <v>1766</v>
      </c>
      <c r="W10" t="s">
        <v>1793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 t="s">
        <v>1569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f t="shared" si="0"/>
        <v>0</v>
      </c>
    </row>
    <row r="11" spans="1:44" hidden="1" x14ac:dyDescent="0.25">
      <c r="A11" t="s">
        <v>1553</v>
      </c>
      <c r="B11" t="s">
        <v>150</v>
      </c>
      <c r="D11" t="s">
        <v>151</v>
      </c>
      <c r="E11">
        <v>2024</v>
      </c>
      <c r="F11" t="s">
        <v>99</v>
      </c>
      <c r="G11">
        <v>110070828281</v>
      </c>
      <c r="H11" t="s">
        <v>100</v>
      </c>
      <c r="I11" t="s">
        <v>101</v>
      </c>
      <c r="J11" t="s">
        <v>102</v>
      </c>
      <c r="K11" t="s">
        <v>81</v>
      </c>
      <c r="L11" t="s">
        <v>82</v>
      </c>
      <c r="M11" t="s">
        <v>62</v>
      </c>
      <c r="N11" t="s">
        <v>1433</v>
      </c>
      <c r="O11" t="s">
        <v>1610</v>
      </c>
      <c r="P11" t="s">
        <v>1611</v>
      </c>
      <c r="Q11" t="s">
        <v>1705</v>
      </c>
      <c r="R11" t="s">
        <v>1754</v>
      </c>
      <c r="T11" t="s">
        <v>166</v>
      </c>
      <c r="W11" t="s">
        <v>1789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 t="s">
        <v>1569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f t="shared" si="0"/>
        <v>0</v>
      </c>
    </row>
    <row r="12" spans="1:44" hidden="1" x14ac:dyDescent="0.25">
      <c r="A12" t="s">
        <v>1553</v>
      </c>
      <c r="B12" t="s">
        <v>150</v>
      </c>
      <c r="D12" t="s">
        <v>151</v>
      </c>
      <c r="E12">
        <v>2024</v>
      </c>
      <c r="F12" t="s">
        <v>1522</v>
      </c>
      <c r="G12">
        <v>110017980443</v>
      </c>
      <c r="H12" t="s">
        <v>1563</v>
      </c>
      <c r="I12" t="s">
        <v>1338</v>
      </c>
      <c r="J12" t="s">
        <v>1339</v>
      </c>
      <c r="K12" t="s">
        <v>1434</v>
      </c>
      <c r="L12" t="s">
        <v>1435</v>
      </c>
      <c r="M12" t="s">
        <v>1428</v>
      </c>
      <c r="N12" t="s">
        <v>1436</v>
      </c>
      <c r="O12" t="s">
        <v>1612</v>
      </c>
      <c r="P12" t="s">
        <v>1613</v>
      </c>
      <c r="Q12" t="s">
        <v>1706</v>
      </c>
      <c r="R12" t="s">
        <v>1753</v>
      </c>
      <c r="T12" t="s">
        <v>1767</v>
      </c>
      <c r="W12" t="s">
        <v>1794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 t="s">
        <v>1569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f t="shared" si="0"/>
        <v>0</v>
      </c>
    </row>
    <row r="13" spans="1:44" x14ac:dyDescent="0.25">
      <c r="A13">
        <v>107062</v>
      </c>
      <c r="B13" t="s">
        <v>150</v>
      </c>
      <c r="D13" t="s">
        <v>151</v>
      </c>
      <c r="E13">
        <v>2021</v>
      </c>
      <c r="F13" t="s">
        <v>1551</v>
      </c>
      <c r="G13">
        <v>110000613747</v>
      </c>
      <c r="H13" t="s">
        <v>1590</v>
      </c>
      <c r="I13" t="s">
        <v>1865</v>
      </c>
      <c r="J13" t="s">
        <v>1397</v>
      </c>
      <c r="K13" t="s">
        <v>81</v>
      </c>
      <c r="L13" t="s">
        <v>82</v>
      </c>
      <c r="M13" t="s">
        <v>62</v>
      </c>
      <c r="N13">
        <v>70764</v>
      </c>
      <c r="O13">
        <v>30.262255</v>
      </c>
      <c r="P13">
        <v>-91.185837000000006</v>
      </c>
      <c r="Q13">
        <v>1321220526685</v>
      </c>
      <c r="R13">
        <v>8</v>
      </c>
      <c r="T13" t="s">
        <v>168</v>
      </c>
      <c r="W13">
        <v>325211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172</v>
      </c>
      <c r="AN13">
        <v>0</v>
      </c>
      <c r="AO13">
        <v>0</v>
      </c>
      <c r="AP13">
        <v>0</v>
      </c>
      <c r="AQ13">
        <v>0</v>
      </c>
      <c r="AR13">
        <f t="shared" si="0"/>
        <v>172</v>
      </c>
    </row>
    <row r="14" spans="1:44" hidden="1" x14ac:dyDescent="0.25">
      <c r="A14" t="s">
        <v>1553</v>
      </c>
      <c r="B14" t="s">
        <v>150</v>
      </c>
      <c r="D14" t="s">
        <v>151</v>
      </c>
      <c r="E14">
        <v>2024</v>
      </c>
      <c r="F14" t="s">
        <v>1524</v>
      </c>
      <c r="G14">
        <v>110000906985</v>
      </c>
      <c r="H14" t="s">
        <v>1565</v>
      </c>
      <c r="I14" t="s">
        <v>1342</v>
      </c>
      <c r="J14" t="s">
        <v>1343</v>
      </c>
      <c r="K14" t="s">
        <v>1439</v>
      </c>
      <c r="L14" t="s">
        <v>1440</v>
      </c>
      <c r="M14" t="s">
        <v>1441</v>
      </c>
      <c r="N14" t="s">
        <v>1442</v>
      </c>
      <c r="O14" t="s">
        <v>1616</v>
      </c>
      <c r="P14" t="s">
        <v>1617</v>
      </c>
      <c r="Q14" t="s">
        <v>1708</v>
      </c>
      <c r="R14" t="s">
        <v>1750</v>
      </c>
      <c r="T14" t="s">
        <v>1769</v>
      </c>
      <c r="W14" t="s">
        <v>1790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 t="s">
        <v>1569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f t="shared" si="0"/>
        <v>0</v>
      </c>
    </row>
    <row r="15" spans="1:44" x14ac:dyDescent="0.25">
      <c r="A15">
        <v>107062</v>
      </c>
      <c r="B15" t="s">
        <v>150</v>
      </c>
      <c r="D15" t="s">
        <v>151</v>
      </c>
      <c r="E15">
        <v>2021</v>
      </c>
      <c r="F15" t="s">
        <v>1859</v>
      </c>
      <c r="G15">
        <v>110017887330</v>
      </c>
      <c r="H15" t="s">
        <v>1861</v>
      </c>
      <c r="I15" t="s">
        <v>1866</v>
      </c>
      <c r="J15" t="s">
        <v>1867</v>
      </c>
      <c r="K15" t="s">
        <v>1868</v>
      </c>
      <c r="L15" t="s">
        <v>1869</v>
      </c>
      <c r="M15" t="s">
        <v>1870</v>
      </c>
      <c r="N15">
        <v>93308</v>
      </c>
      <c r="O15">
        <v>35.3825</v>
      </c>
      <c r="P15">
        <v>-119.070556</v>
      </c>
      <c r="Q15">
        <v>1321219849104</v>
      </c>
      <c r="R15">
        <v>1</v>
      </c>
      <c r="T15" t="s">
        <v>1876</v>
      </c>
      <c r="W15">
        <v>324110</v>
      </c>
      <c r="Y15">
        <v>0</v>
      </c>
      <c r="Z15">
        <v>0.1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f t="shared" si="0"/>
        <v>0.1</v>
      </c>
    </row>
    <row r="16" spans="1:44" x14ac:dyDescent="0.25">
      <c r="A16">
        <v>107062</v>
      </c>
      <c r="B16" t="s">
        <v>150</v>
      </c>
      <c r="D16" t="s">
        <v>151</v>
      </c>
      <c r="E16">
        <v>2021</v>
      </c>
      <c r="F16" t="s">
        <v>1523</v>
      </c>
      <c r="G16">
        <v>110016678969</v>
      </c>
      <c r="I16" t="s">
        <v>1340</v>
      </c>
      <c r="J16" t="s">
        <v>1341</v>
      </c>
      <c r="K16" t="s">
        <v>1437</v>
      </c>
      <c r="L16" t="s">
        <v>1437</v>
      </c>
      <c r="M16" t="s">
        <v>1420</v>
      </c>
      <c r="N16">
        <v>67460</v>
      </c>
      <c r="O16">
        <v>38.346800000000002</v>
      </c>
      <c r="P16">
        <v>-97.674499999999995</v>
      </c>
      <c r="Q16">
        <v>1321220340234</v>
      </c>
      <c r="R16">
        <v>3</v>
      </c>
      <c r="T16" t="s">
        <v>1768</v>
      </c>
      <c r="W16">
        <v>324110</v>
      </c>
      <c r="Y16">
        <v>3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H16">
        <v>0</v>
      </c>
      <c r="AI16">
        <v>0</v>
      </c>
      <c r="AJ16">
        <v>0</v>
      </c>
      <c r="AK16">
        <v>0</v>
      </c>
      <c r="AL16">
        <v>1</v>
      </c>
      <c r="AM16">
        <v>2</v>
      </c>
      <c r="AN16">
        <v>0</v>
      </c>
      <c r="AO16">
        <v>0</v>
      </c>
      <c r="AP16">
        <v>1</v>
      </c>
      <c r="AQ16">
        <v>0</v>
      </c>
      <c r="AR16">
        <f t="shared" si="0"/>
        <v>7</v>
      </c>
    </row>
    <row r="17" spans="1:44" x14ac:dyDescent="0.25">
      <c r="A17">
        <v>107062</v>
      </c>
      <c r="B17" t="s">
        <v>150</v>
      </c>
      <c r="D17" t="s">
        <v>151</v>
      </c>
      <c r="E17">
        <v>2021</v>
      </c>
      <c r="F17" t="s">
        <v>1525</v>
      </c>
      <c r="G17">
        <v>110000463365</v>
      </c>
      <c r="H17" t="s">
        <v>1566</v>
      </c>
      <c r="I17" t="s">
        <v>1344</v>
      </c>
      <c r="J17" t="s">
        <v>1345</v>
      </c>
      <c r="K17" t="s">
        <v>107</v>
      </c>
      <c r="L17" t="s">
        <v>108</v>
      </c>
      <c r="M17" t="s">
        <v>53</v>
      </c>
      <c r="N17">
        <v>77571</v>
      </c>
      <c r="O17">
        <v>29.73028</v>
      </c>
      <c r="P17">
        <v>-95.08981</v>
      </c>
      <c r="Q17">
        <v>1321220580967</v>
      </c>
      <c r="R17">
        <v>5</v>
      </c>
      <c r="T17" t="s">
        <v>1769</v>
      </c>
      <c r="W17">
        <v>562211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2</v>
      </c>
      <c r="AN17">
        <v>0</v>
      </c>
      <c r="AO17">
        <v>0</v>
      </c>
      <c r="AP17">
        <v>0</v>
      </c>
      <c r="AQ17">
        <v>0</v>
      </c>
      <c r="AR17">
        <f t="shared" si="0"/>
        <v>2</v>
      </c>
    </row>
    <row r="18" spans="1:44" hidden="1" x14ac:dyDescent="0.25">
      <c r="A18" t="s">
        <v>1553</v>
      </c>
      <c r="B18" t="s">
        <v>150</v>
      </c>
      <c r="D18" t="s">
        <v>151</v>
      </c>
      <c r="E18">
        <v>2024</v>
      </c>
      <c r="F18" t="s">
        <v>1528</v>
      </c>
      <c r="G18">
        <v>110070540611</v>
      </c>
      <c r="H18" t="s">
        <v>1569</v>
      </c>
      <c r="I18" t="s">
        <v>1350</v>
      </c>
      <c r="J18" t="s">
        <v>1351</v>
      </c>
      <c r="K18" t="s">
        <v>1450</v>
      </c>
      <c r="L18" t="s">
        <v>1450</v>
      </c>
      <c r="M18" t="s">
        <v>1424</v>
      </c>
      <c r="N18" t="s">
        <v>1451</v>
      </c>
      <c r="O18" t="s">
        <v>1624</v>
      </c>
      <c r="P18" t="s">
        <v>1625</v>
      </c>
      <c r="Q18" t="s">
        <v>1712</v>
      </c>
      <c r="R18" t="s">
        <v>1749</v>
      </c>
      <c r="T18" t="s">
        <v>1770</v>
      </c>
      <c r="W18" t="s">
        <v>1789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 t="s">
        <v>1569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f t="shared" si="0"/>
        <v>0</v>
      </c>
    </row>
    <row r="19" spans="1:44" hidden="1" x14ac:dyDescent="0.25">
      <c r="A19" t="s">
        <v>1553</v>
      </c>
      <c r="B19" t="s">
        <v>150</v>
      </c>
      <c r="D19" t="s">
        <v>151</v>
      </c>
      <c r="E19">
        <v>2024</v>
      </c>
      <c r="F19" t="s">
        <v>47</v>
      </c>
      <c r="G19">
        <v>110008170237</v>
      </c>
      <c r="H19" t="s">
        <v>48</v>
      </c>
      <c r="I19" t="s">
        <v>49</v>
      </c>
      <c r="J19" t="s">
        <v>50</v>
      </c>
      <c r="K19" t="s">
        <v>51</v>
      </c>
      <c r="L19" t="s">
        <v>52</v>
      </c>
      <c r="M19" t="s">
        <v>53</v>
      </c>
      <c r="N19" t="s">
        <v>1452</v>
      </c>
      <c r="O19" t="s">
        <v>1626</v>
      </c>
      <c r="P19" t="s">
        <v>1627</v>
      </c>
      <c r="Q19" t="s">
        <v>1713</v>
      </c>
      <c r="R19" t="s">
        <v>1755</v>
      </c>
      <c r="T19" t="s">
        <v>153</v>
      </c>
      <c r="W19" t="s">
        <v>1789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 t="s">
        <v>1569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f t="shared" si="0"/>
        <v>0</v>
      </c>
    </row>
    <row r="20" spans="1:44" hidden="1" x14ac:dyDescent="0.25">
      <c r="A20" t="s">
        <v>1553</v>
      </c>
      <c r="B20" t="s">
        <v>150</v>
      </c>
      <c r="D20" t="s">
        <v>151</v>
      </c>
      <c r="E20">
        <v>2024</v>
      </c>
      <c r="F20" t="s">
        <v>47</v>
      </c>
      <c r="G20">
        <v>110008170237</v>
      </c>
      <c r="H20" t="s">
        <v>48</v>
      </c>
      <c r="I20" t="s">
        <v>49</v>
      </c>
      <c r="J20" t="s">
        <v>50</v>
      </c>
      <c r="K20" t="s">
        <v>51</v>
      </c>
      <c r="L20" t="s">
        <v>52</v>
      </c>
      <c r="M20" t="s">
        <v>53</v>
      </c>
      <c r="N20" t="s">
        <v>1452</v>
      </c>
      <c r="O20" t="s">
        <v>1626</v>
      </c>
      <c r="P20" t="s">
        <v>1627</v>
      </c>
      <c r="Q20" t="s">
        <v>1714</v>
      </c>
      <c r="R20" t="s">
        <v>1755</v>
      </c>
      <c r="T20" t="s">
        <v>153</v>
      </c>
      <c r="W20" t="s">
        <v>1789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 t="s">
        <v>1569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f t="shared" si="0"/>
        <v>0</v>
      </c>
    </row>
    <row r="21" spans="1:44" hidden="1" x14ac:dyDescent="0.25">
      <c r="A21" t="s">
        <v>1553</v>
      </c>
      <c r="B21" t="s">
        <v>150</v>
      </c>
      <c r="D21" t="s">
        <v>151</v>
      </c>
      <c r="E21">
        <v>2024</v>
      </c>
      <c r="F21" t="s">
        <v>1529</v>
      </c>
      <c r="G21">
        <v>110000597444</v>
      </c>
      <c r="H21" t="s">
        <v>1570</v>
      </c>
      <c r="I21" t="s">
        <v>1352</v>
      </c>
      <c r="J21" t="s">
        <v>1353</v>
      </c>
      <c r="K21" t="s">
        <v>60</v>
      </c>
      <c r="L21" t="s">
        <v>61</v>
      </c>
      <c r="M21" t="s">
        <v>62</v>
      </c>
      <c r="N21" t="s">
        <v>1453</v>
      </c>
      <c r="O21" t="s">
        <v>1628</v>
      </c>
      <c r="P21" t="s">
        <v>1629</v>
      </c>
      <c r="Q21" t="s">
        <v>1715</v>
      </c>
      <c r="R21" t="s">
        <v>1756</v>
      </c>
      <c r="T21" t="s">
        <v>157</v>
      </c>
      <c r="W21" t="s">
        <v>1796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 t="s">
        <v>1569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f t="shared" si="0"/>
        <v>0</v>
      </c>
    </row>
    <row r="22" spans="1:44" x14ac:dyDescent="0.25">
      <c r="A22">
        <v>107062</v>
      </c>
      <c r="B22" t="s">
        <v>150</v>
      </c>
      <c r="D22" t="s">
        <v>151</v>
      </c>
      <c r="E22">
        <v>2021</v>
      </c>
      <c r="F22" t="s">
        <v>1526</v>
      </c>
      <c r="G22">
        <v>110000521221</v>
      </c>
      <c r="H22" t="s">
        <v>1567</v>
      </c>
      <c r="I22" t="s">
        <v>1346</v>
      </c>
      <c r="J22" t="s">
        <v>1347</v>
      </c>
      <c r="K22" t="s">
        <v>1444</v>
      </c>
      <c r="L22" t="s">
        <v>1445</v>
      </c>
      <c r="M22" t="s">
        <v>1403</v>
      </c>
      <c r="N22">
        <v>71730</v>
      </c>
      <c r="O22">
        <v>33.2044</v>
      </c>
      <c r="P22">
        <v>-92.630799999999994</v>
      </c>
      <c r="Q22">
        <v>1321220573632</v>
      </c>
      <c r="R22">
        <v>5</v>
      </c>
      <c r="T22" t="s">
        <v>1769</v>
      </c>
      <c r="W22">
        <v>562211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44</v>
      </c>
      <c r="AN22">
        <v>0</v>
      </c>
      <c r="AO22">
        <v>0</v>
      </c>
      <c r="AP22">
        <v>0</v>
      </c>
      <c r="AQ22">
        <v>0</v>
      </c>
      <c r="AR22">
        <f t="shared" si="0"/>
        <v>44</v>
      </c>
    </row>
    <row r="23" spans="1:44" x14ac:dyDescent="0.25">
      <c r="A23">
        <v>107062</v>
      </c>
      <c r="B23" t="s">
        <v>150</v>
      </c>
      <c r="D23" t="s">
        <v>151</v>
      </c>
      <c r="E23">
        <v>2021</v>
      </c>
      <c r="F23" t="s">
        <v>1527</v>
      </c>
      <c r="G23">
        <v>110041638458</v>
      </c>
      <c r="H23" t="s">
        <v>1568</v>
      </c>
      <c r="I23" t="s">
        <v>1348</v>
      </c>
      <c r="J23" t="s">
        <v>1349</v>
      </c>
      <c r="K23" t="s">
        <v>1447</v>
      </c>
      <c r="L23" t="s">
        <v>1447</v>
      </c>
      <c r="M23" t="s">
        <v>1448</v>
      </c>
      <c r="N23">
        <v>69145</v>
      </c>
      <c r="O23">
        <v>41.154423999999999</v>
      </c>
      <c r="P23">
        <v>-103.65900000000001</v>
      </c>
      <c r="Q23">
        <v>1321220572592</v>
      </c>
      <c r="R23">
        <v>4</v>
      </c>
      <c r="T23" t="s">
        <v>1769</v>
      </c>
      <c r="W23">
        <v>562211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23</v>
      </c>
      <c r="AN23">
        <v>0</v>
      </c>
      <c r="AO23">
        <v>0</v>
      </c>
      <c r="AP23">
        <v>0</v>
      </c>
      <c r="AQ23">
        <v>0</v>
      </c>
      <c r="AR23">
        <f t="shared" si="0"/>
        <v>23</v>
      </c>
    </row>
    <row r="24" spans="1:44" hidden="1" x14ac:dyDescent="0.25">
      <c r="A24" t="s">
        <v>1553</v>
      </c>
      <c r="B24" t="s">
        <v>150</v>
      </c>
      <c r="D24" t="s">
        <v>151</v>
      </c>
      <c r="E24">
        <v>2024</v>
      </c>
      <c r="F24" t="s">
        <v>1530</v>
      </c>
      <c r="G24">
        <v>110000560544</v>
      </c>
      <c r="H24" t="s">
        <v>1571</v>
      </c>
      <c r="I24" t="s">
        <v>1354</v>
      </c>
      <c r="J24" t="s">
        <v>1355</v>
      </c>
      <c r="K24" t="s">
        <v>1456</v>
      </c>
      <c r="L24" t="s">
        <v>1457</v>
      </c>
      <c r="M24" t="s">
        <v>1458</v>
      </c>
      <c r="N24" t="s">
        <v>1459</v>
      </c>
      <c r="O24" t="s">
        <v>1634</v>
      </c>
      <c r="P24" t="s">
        <v>1635</v>
      </c>
      <c r="Q24" t="s">
        <v>1718</v>
      </c>
      <c r="R24" t="s">
        <v>1752</v>
      </c>
      <c r="T24" t="s">
        <v>1771</v>
      </c>
      <c r="W24" t="s">
        <v>1791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 t="s">
        <v>1569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f t="shared" si="0"/>
        <v>0</v>
      </c>
    </row>
    <row r="25" spans="1:44" hidden="1" x14ac:dyDescent="0.25">
      <c r="A25" t="s">
        <v>1553</v>
      </c>
      <c r="B25" t="s">
        <v>150</v>
      </c>
      <c r="D25" t="s">
        <v>151</v>
      </c>
      <c r="E25">
        <v>2024</v>
      </c>
      <c r="F25" t="s">
        <v>1531</v>
      </c>
      <c r="G25">
        <v>110027242320</v>
      </c>
      <c r="H25" t="s">
        <v>1572</v>
      </c>
      <c r="I25" t="s">
        <v>1356</v>
      </c>
      <c r="J25" t="s">
        <v>1357</v>
      </c>
      <c r="K25" t="s">
        <v>1460</v>
      </c>
      <c r="L25" t="s">
        <v>1461</v>
      </c>
      <c r="M25" t="s">
        <v>1462</v>
      </c>
      <c r="N25" t="s">
        <v>1463</v>
      </c>
      <c r="O25" t="s">
        <v>1636</v>
      </c>
      <c r="P25" t="s">
        <v>1637</v>
      </c>
      <c r="Q25" t="s">
        <v>1719</v>
      </c>
      <c r="R25" t="s">
        <v>1751</v>
      </c>
      <c r="T25" t="s">
        <v>1761</v>
      </c>
      <c r="W25" t="s">
        <v>1797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 t="s">
        <v>1569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f t="shared" si="0"/>
        <v>0</v>
      </c>
    </row>
    <row r="26" spans="1:44" hidden="1" x14ac:dyDescent="0.25">
      <c r="A26" t="s">
        <v>1553</v>
      </c>
      <c r="B26" t="s">
        <v>150</v>
      </c>
      <c r="D26" t="s">
        <v>151</v>
      </c>
      <c r="E26">
        <v>2024</v>
      </c>
      <c r="F26" t="s">
        <v>1532</v>
      </c>
      <c r="G26">
        <v>110000592010</v>
      </c>
      <c r="H26" t="s">
        <v>1573</v>
      </c>
      <c r="I26" t="s">
        <v>1358</v>
      </c>
      <c r="J26" t="s">
        <v>1359</v>
      </c>
      <c r="K26" t="s">
        <v>1464</v>
      </c>
      <c r="L26" t="s">
        <v>1464</v>
      </c>
      <c r="M26" t="s">
        <v>1462</v>
      </c>
      <c r="N26" t="s">
        <v>1465</v>
      </c>
      <c r="O26" t="s">
        <v>1638</v>
      </c>
      <c r="P26" t="s">
        <v>1639</v>
      </c>
      <c r="Q26" t="s">
        <v>1720</v>
      </c>
      <c r="R26" t="s">
        <v>1751</v>
      </c>
      <c r="T26" t="s">
        <v>1772</v>
      </c>
      <c r="W26" t="s">
        <v>1791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 t="s">
        <v>1569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f t="shared" si="0"/>
        <v>0</v>
      </c>
    </row>
    <row r="27" spans="1:44" hidden="1" x14ac:dyDescent="0.25">
      <c r="A27" t="s">
        <v>1553</v>
      </c>
      <c r="B27" t="s">
        <v>150</v>
      </c>
      <c r="D27" t="s">
        <v>151</v>
      </c>
      <c r="E27">
        <v>2024</v>
      </c>
      <c r="F27" t="s">
        <v>1533</v>
      </c>
      <c r="G27">
        <v>110070835115</v>
      </c>
      <c r="H27" t="s">
        <v>1574</v>
      </c>
      <c r="I27" t="s">
        <v>1360</v>
      </c>
      <c r="J27" t="s">
        <v>1361</v>
      </c>
      <c r="K27" t="s">
        <v>1466</v>
      </c>
      <c r="L27" t="s">
        <v>1467</v>
      </c>
      <c r="M27" t="s">
        <v>1458</v>
      </c>
      <c r="N27" t="s">
        <v>1468</v>
      </c>
      <c r="O27" t="s">
        <v>1640</v>
      </c>
      <c r="P27" t="s">
        <v>1641</v>
      </c>
      <c r="Q27" t="s">
        <v>1721</v>
      </c>
      <c r="R27" t="s">
        <v>1751</v>
      </c>
      <c r="T27" t="s">
        <v>1772</v>
      </c>
      <c r="W27" t="s">
        <v>1791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 t="s">
        <v>1569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f t="shared" si="0"/>
        <v>0</v>
      </c>
    </row>
    <row r="28" spans="1:44" hidden="1" x14ac:dyDescent="0.25">
      <c r="A28" t="s">
        <v>1553</v>
      </c>
      <c r="B28" t="s">
        <v>150</v>
      </c>
      <c r="D28" t="s">
        <v>151</v>
      </c>
      <c r="E28">
        <v>2024</v>
      </c>
      <c r="F28" t="s">
        <v>1534</v>
      </c>
      <c r="G28">
        <v>110070756098</v>
      </c>
      <c r="H28" t="s">
        <v>1575</v>
      </c>
      <c r="I28" t="s">
        <v>1362</v>
      </c>
      <c r="J28" t="s">
        <v>1363</v>
      </c>
      <c r="K28" t="s">
        <v>51</v>
      </c>
      <c r="L28" t="s">
        <v>52</v>
      </c>
      <c r="M28" t="s">
        <v>53</v>
      </c>
      <c r="N28" t="s">
        <v>1455</v>
      </c>
      <c r="O28" t="s">
        <v>1642</v>
      </c>
      <c r="P28" t="s">
        <v>1643</v>
      </c>
      <c r="Q28" t="s">
        <v>1722</v>
      </c>
      <c r="R28" t="s">
        <v>1750</v>
      </c>
      <c r="T28" t="s">
        <v>1773</v>
      </c>
      <c r="W28" t="s">
        <v>1789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 t="s">
        <v>1569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f t="shared" si="0"/>
        <v>0</v>
      </c>
    </row>
    <row r="29" spans="1:44" hidden="1" x14ac:dyDescent="0.25">
      <c r="A29" t="s">
        <v>1553</v>
      </c>
      <c r="B29" t="s">
        <v>150</v>
      </c>
      <c r="D29" t="s">
        <v>151</v>
      </c>
      <c r="E29">
        <v>2024</v>
      </c>
      <c r="F29" t="s">
        <v>1535</v>
      </c>
      <c r="G29">
        <v>110043972207</v>
      </c>
      <c r="H29" t="s">
        <v>1576</v>
      </c>
      <c r="I29" t="s">
        <v>1364</v>
      </c>
      <c r="J29" t="s">
        <v>1365</v>
      </c>
      <c r="K29" t="s">
        <v>1469</v>
      </c>
      <c r="L29" t="s">
        <v>1469</v>
      </c>
      <c r="M29" t="s">
        <v>1470</v>
      </c>
      <c r="N29" t="s">
        <v>1471</v>
      </c>
      <c r="O29" t="s">
        <v>1644</v>
      </c>
      <c r="P29" t="s">
        <v>1645</v>
      </c>
      <c r="Q29" t="s">
        <v>1723</v>
      </c>
      <c r="R29" t="s">
        <v>1749</v>
      </c>
      <c r="T29" t="s">
        <v>1774</v>
      </c>
      <c r="W29" t="s">
        <v>1798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 t="s">
        <v>1569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f t="shared" si="0"/>
        <v>0</v>
      </c>
    </row>
    <row r="30" spans="1:44" hidden="1" x14ac:dyDescent="0.25">
      <c r="A30" t="s">
        <v>1553</v>
      </c>
      <c r="B30" t="s">
        <v>150</v>
      </c>
      <c r="D30" t="s">
        <v>151</v>
      </c>
      <c r="E30">
        <v>2024</v>
      </c>
      <c r="F30" t="s">
        <v>1536</v>
      </c>
      <c r="G30">
        <v>110070208769</v>
      </c>
      <c r="H30" t="s">
        <v>1569</v>
      </c>
      <c r="I30" t="s">
        <v>1366</v>
      </c>
      <c r="J30" t="s">
        <v>1367</v>
      </c>
      <c r="K30" t="s">
        <v>75</v>
      </c>
      <c r="L30" t="s">
        <v>76</v>
      </c>
      <c r="M30" t="s">
        <v>62</v>
      </c>
      <c r="N30" t="s">
        <v>1472</v>
      </c>
      <c r="O30" t="s">
        <v>1646</v>
      </c>
      <c r="P30" t="s">
        <v>1647</v>
      </c>
      <c r="Q30" t="s">
        <v>1724</v>
      </c>
      <c r="R30" t="s">
        <v>1755</v>
      </c>
      <c r="T30" t="s">
        <v>1775</v>
      </c>
      <c r="W30" t="s">
        <v>1789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 t="s">
        <v>1569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f t="shared" si="0"/>
        <v>0</v>
      </c>
    </row>
    <row r="31" spans="1:44" x14ac:dyDescent="0.25">
      <c r="A31">
        <v>107062</v>
      </c>
      <c r="B31" t="s">
        <v>150</v>
      </c>
      <c r="D31" t="s">
        <v>151</v>
      </c>
      <c r="E31">
        <v>2021</v>
      </c>
      <c r="F31" t="s">
        <v>1837</v>
      </c>
      <c r="G31">
        <v>110000465719</v>
      </c>
      <c r="H31" t="s">
        <v>1841</v>
      </c>
      <c r="I31" t="s">
        <v>1848</v>
      </c>
      <c r="J31" t="s">
        <v>1849</v>
      </c>
      <c r="K31" t="s">
        <v>1850</v>
      </c>
      <c r="L31" t="s">
        <v>1851</v>
      </c>
      <c r="M31" t="s">
        <v>53</v>
      </c>
      <c r="N31">
        <v>79086</v>
      </c>
      <c r="O31">
        <v>35.951943999999997</v>
      </c>
      <c r="P31">
        <v>-101.87388900000001</v>
      </c>
      <c r="Q31">
        <v>1321220464034</v>
      </c>
      <c r="R31">
        <v>3</v>
      </c>
      <c r="T31" t="s">
        <v>1857</v>
      </c>
      <c r="W31">
        <v>324110</v>
      </c>
      <c r="Y31">
        <v>750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H31">
        <v>0</v>
      </c>
      <c r="AI31">
        <v>0</v>
      </c>
      <c r="AJ31">
        <v>0</v>
      </c>
      <c r="AK31">
        <v>0</v>
      </c>
      <c r="AL31">
        <v>0.01</v>
      </c>
      <c r="AM31">
        <v>0</v>
      </c>
      <c r="AN31">
        <v>0</v>
      </c>
      <c r="AO31">
        <v>0</v>
      </c>
      <c r="AP31">
        <v>0</v>
      </c>
      <c r="AQ31">
        <v>0</v>
      </c>
      <c r="AR31">
        <f t="shared" si="0"/>
        <v>750.01</v>
      </c>
    </row>
    <row r="32" spans="1:44" x14ac:dyDescent="0.25">
      <c r="A32">
        <v>107062</v>
      </c>
      <c r="B32" t="s">
        <v>150</v>
      </c>
      <c r="D32" t="s">
        <v>151</v>
      </c>
      <c r="E32">
        <v>2021</v>
      </c>
      <c r="F32" t="s">
        <v>47</v>
      </c>
      <c r="G32">
        <v>110008170237</v>
      </c>
      <c r="H32" t="s">
        <v>48</v>
      </c>
      <c r="I32" t="s">
        <v>49</v>
      </c>
      <c r="J32" t="s">
        <v>50</v>
      </c>
      <c r="K32" t="s">
        <v>51</v>
      </c>
      <c r="L32" t="s">
        <v>52</v>
      </c>
      <c r="M32" t="s">
        <v>53</v>
      </c>
      <c r="N32">
        <v>775413257</v>
      </c>
      <c r="O32">
        <v>28.979199999999999</v>
      </c>
      <c r="P32">
        <v>-95.354900000000001</v>
      </c>
      <c r="Q32">
        <v>1321220569127</v>
      </c>
      <c r="R32">
        <v>4</v>
      </c>
      <c r="T32" t="s">
        <v>153</v>
      </c>
      <c r="W32">
        <v>325199</v>
      </c>
      <c r="Y32">
        <v>0</v>
      </c>
      <c r="Z32">
        <v>0</v>
      </c>
      <c r="AA32">
        <v>0</v>
      </c>
      <c r="AB32">
        <v>3</v>
      </c>
      <c r="AC32">
        <v>0</v>
      </c>
      <c r="AD32">
        <v>0</v>
      </c>
      <c r="AE32">
        <v>0</v>
      </c>
      <c r="AF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f t="shared" si="0"/>
        <v>3</v>
      </c>
    </row>
    <row r="33" spans="1:44" hidden="1" x14ac:dyDescent="0.25">
      <c r="A33" t="s">
        <v>1553</v>
      </c>
      <c r="B33" t="s">
        <v>150</v>
      </c>
      <c r="D33" t="s">
        <v>151</v>
      </c>
      <c r="E33">
        <v>2024</v>
      </c>
      <c r="F33" t="s">
        <v>1539</v>
      </c>
      <c r="G33">
        <v>110000324159</v>
      </c>
      <c r="H33" t="s">
        <v>1579</v>
      </c>
      <c r="I33" t="s">
        <v>1372</v>
      </c>
      <c r="J33" t="s">
        <v>1373</v>
      </c>
      <c r="K33" t="s">
        <v>1475</v>
      </c>
      <c r="L33" t="s">
        <v>1476</v>
      </c>
      <c r="M33" t="s">
        <v>1477</v>
      </c>
      <c r="N33" t="s">
        <v>1478</v>
      </c>
      <c r="O33" t="s">
        <v>1652</v>
      </c>
      <c r="P33" t="s">
        <v>1653</v>
      </c>
      <c r="Q33" t="s">
        <v>1727</v>
      </c>
      <c r="R33" t="s">
        <v>1755</v>
      </c>
      <c r="T33" t="s">
        <v>1777</v>
      </c>
      <c r="W33" t="s">
        <v>1799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 t="s">
        <v>1569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f t="shared" si="0"/>
        <v>0</v>
      </c>
    </row>
    <row r="34" spans="1:44" hidden="1" x14ac:dyDescent="0.25">
      <c r="A34" t="s">
        <v>1553</v>
      </c>
      <c r="B34" t="s">
        <v>150</v>
      </c>
      <c r="D34" t="s">
        <v>151</v>
      </c>
      <c r="E34">
        <v>2024</v>
      </c>
      <c r="F34" t="s">
        <v>1540</v>
      </c>
      <c r="G34">
        <v>110000348936</v>
      </c>
      <c r="H34" t="s">
        <v>1580</v>
      </c>
      <c r="I34" t="s">
        <v>1374</v>
      </c>
      <c r="J34" t="s">
        <v>1375</v>
      </c>
      <c r="K34" t="s">
        <v>1479</v>
      </c>
      <c r="L34" t="s">
        <v>1480</v>
      </c>
      <c r="M34" t="s">
        <v>1481</v>
      </c>
      <c r="N34" t="s">
        <v>1482</v>
      </c>
      <c r="O34" t="s">
        <v>1654</v>
      </c>
      <c r="P34" t="s">
        <v>1655</v>
      </c>
      <c r="Q34" t="s">
        <v>1728</v>
      </c>
      <c r="R34" t="s">
        <v>1750</v>
      </c>
      <c r="T34" t="s">
        <v>1778</v>
      </c>
      <c r="W34" t="s">
        <v>1789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 t="s">
        <v>1569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f t="shared" si="0"/>
        <v>0</v>
      </c>
    </row>
    <row r="35" spans="1:44" x14ac:dyDescent="0.25">
      <c r="A35">
        <v>107062</v>
      </c>
      <c r="B35" t="s">
        <v>150</v>
      </c>
      <c r="D35" t="s">
        <v>151</v>
      </c>
      <c r="E35">
        <v>2021</v>
      </c>
      <c r="F35" t="s">
        <v>71</v>
      </c>
      <c r="G35">
        <v>110000494894</v>
      </c>
      <c r="H35" t="s">
        <v>72</v>
      </c>
      <c r="I35" t="s">
        <v>73</v>
      </c>
      <c r="J35" t="s">
        <v>74</v>
      </c>
      <c r="K35" t="s">
        <v>75</v>
      </c>
      <c r="L35" t="s">
        <v>76</v>
      </c>
      <c r="M35" t="s">
        <v>62</v>
      </c>
      <c r="N35">
        <v>70669</v>
      </c>
      <c r="O35">
        <v>30.223500000000001</v>
      </c>
      <c r="P35">
        <v>-93.286900000000003</v>
      </c>
      <c r="Q35">
        <v>1321219746916</v>
      </c>
      <c r="R35">
        <v>7</v>
      </c>
      <c r="T35" t="s">
        <v>168</v>
      </c>
      <c r="W35">
        <v>325180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44</v>
      </c>
      <c r="AN35">
        <v>0</v>
      </c>
      <c r="AO35">
        <v>0</v>
      </c>
      <c r="AP35">
        <v>0</v>
      </c>
      <c r="AQ35">
        <v>0</v>
      </c>
      <c r="AR35">
        <f t="shared" si="0"/>
        <v>44</v>
      </c>
    </row>
    <row r="36" spans="1:44" x14ac:dyDescent="0.25">
      <c r="A36">
        <v>107062</v>
      </c>
      <c r="B36" t="s">
        <v>150</v>
      </c>
      <c r="D36" t="s">
        <v>151</v>
      </c>
      <c r="E36">
        <v>2021</v>
      </c>
      <c r="F36" t="s">
        <v>121</v>
      </c>
      <c r="G36">
        <v>110066943605</v>
      </c>
      <c r="H36" t="s">
        <v>122</v>
      </c>
      <c r="I36" t="s">
        <v>167</v>
      </c>
      <c r="J36" t="s">
        <v>50</v>
      </c>
      <c r="K36" t="s">
        <v>51</v>
      </c>
      <c r="L36" t="s">
        <v>52</v>
      </c>
      <c r="M36" t="s">
        <v>53</v>
      </c>
      <c r="N36">
        <v>77541</v>
      </c>
      <c r="O36">
        <v>28.969389</v>
      </c>
      <c r="P36">
        <v>-95.379527999999993</v>
      </c>
      <c r="Q36">
        <v>1321220195883</v>
      </c>
      <c r="R36">
        <v>9</v>
      </c>
      <c r="T36" t="s">
        <v>166</v>
      </c>
      <c r="W36">
        <v>325199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H36">
        <v>0</v>
      </c>
      <c r="AI36">
        <v>0</v>
      </c>
      <c r="AJ36">
        <v>0</v>
      </c>
      <c r="AK36">
        <v>0</v>
      </c>
      <c r="AL36">
        <v>131</v>
      </c>
      <c r="AM36">
        <v>0</v>
      </c>
      <c r="AN36">
        <v>0</v>
      </c>
      <c r="AO36">
        <v>0</v>
      </c>
      <c r="AP36">
        <v>0</v>
      </c>
      <c r="AQ36">
        <v>0</v>
      </c>
      <c r="AR36">
        <f t="shared" si="0"/>
        <v>131</v>
      </c>
    </row>
    <row r="37" spans="1:44" hidden="1" x14ac:dyDescent="0.25">
      <c r="A37" t="s">
        <v>1553</v>
      </c>
      <c r="B37" t="s">
        <v>150</v>
      </c>
      <c r="D37" t="s">
        <v>151</v>
      </c>
      <c r="E37">
        <v>2024</v>
      </c>
      <c r="F37" t="s">
        <v>87</v>
      </c>
      <c r="G37">
        <v>110000449774</v>
      </c>
      <c r="H37" t="s">
        <v>88</v>
      </c>
      <c r="I37" t="s">
        <v>89</v>
      </c>
      <c r="J37" t="s">
        <v>90</v>
      </c>
      <c r="K37" t="s">
        <v>68</v>
      </c>
      <c r="L37" t="s">
        <v>69</v>
      </c>
      <c r="M37" t="s">
        <v>62</v>
      </c>
      <c r="N37" t="s">
        <v>1485</v>
      </c>
      <c r="O37" t="s">
        <v>1660</v>
      </c>
      <c r="P37" t="s">
        <v>1661</v>
      </c>
      <c r="Q37" t="s">
        <v>1731</v>
      </c>
      <c r="R37" t="s">
        <v>1757</v>
      </c>
      <c r="T37" t="s">
        <v>1779</v>
      </c>
      <c r="W37" t="s">
        <v>1789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 t="s">
        <v>1569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f t="shared" si="0"/>
        <v>0</v>
      </c>
    </row>
    <row r="38" spans="1:44" hidden="1" x14ac:dyDescent="0.25">
      <c r="A38" t="s">
        <v>1553</v>
      </c>
      <c r="B38" t="s">
        <v>150</v>
      </c>
      <c r="D38" t="s">
        <v>151</v>
      </c>
      <c r="E38">
        <v>2024</v>
      </c>
      <c r="F38" t="s">
        <v>1541</v>
      </c>
      <c r="G38">
        <v>110000360644</v>
      </c>
      <c r="H38" t="s">
        <v>1581</v>
      </c>
      <c r="I38" t="s">
        <v>1376</v>
      </c>
      <c r="J38" t="s">
        <v>1377</v>
      </c>
      <c r="K38" t="s">
        <v>1486</v>
      </c>
      <c r="L38" t="s">
        <v>1487</v>
      </c>
      <c r="M38" t="s">
        <v>1488</v>
      </c>
      <c r="N38" t="s">
        <v>1489</v>
      </c>
      <c r="O38" t="s">
        <v>1662</v>
      </c>
      <c r="P38" t="s">
        <v>1663</v>
      </c>
      <c r="Q38" t="s">
        <v>1732</v>
      </c>
      <c r="R38" t="s">
        <v>1750</v>
      </c>
      <c r="T38" t="s">
        <v>1376</v>
      </c>
      <c r="W38" t="s">
        <v>1789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 t="s">
        <v>1569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f t="shared" si="0"/>
        <v>0</v>
      </c>
    </row>
    <row r="39" spans="1:44" x14ac:dyDescent="0.25">
      <c r="A39">
        <v>107062</v>
      </c>
      <c r="B39" t="s">
        <v>150</v>
      </c>
      <c r="D39" t="s">
        <v>151</v>
      </c>
      <c r="E39">
        <v>2021</v>
      </c>
      <c r="F39" t="s">
        <v>1538</v>
      </c>
      <c r="G39">
        <v>110000451029</v>
      </c>
      <c r="H39" t="s">
        <v>1578</v>
      </c>
      <c r="I39" t="s">
        <v>1370</v>
      </c>
      <c r="J39" t="s">
        <v>1371</v>
      </c>
      <c r="K39" t="s">
        <v>1444</v>
      </c>
      <c r="L39" t="s">
        <v>1445</v>
      </c>
      <c r="M39" t="s">
        <v>1403</v>
      </c>
      <c r="N39">
        <v>71730</v>
      </c>
      <c r="O39">
        <v>33.200279000000002</v>
      </c>
      <c r="P39">
        <v>-92.610922000000002</v>
      </c>
      <c r="Q39">
        <v>1321219702836</v>
      </c>
      <c r="R39">
        <v>4</v>
      </c>
      <c r="T39" t="s">
        <v>1776</v>
      </c>
      <c r="W39">
        <v>325199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H39">
        <v>18233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f t="shared" si="0"/>
        <v>18233</v>
      </c>
    </row>
    <row r="40" spans="1:44" x14ac:dyDescent="0.25">
      <c r="A40">
        <v>107062</v>
      </c>
      <c r="B40" t="s">
        <v>150</v>
      </c>
      <c r="D40" t="s">
        <v>151</v>
      </c>
      <c r="E40">
        <v>2021</v>
      </c>
      <c r="F40" t="s">
        <v>92</v>
      </c>
      <c r="G40">
        <v>110000597328</v>
      </c>
      <c r="H40" t="s">
        <v>93</v>
      </c>
      <c r="I40" t="s">
        <v>94</v>
      </c>
      <c r="J40" t="s">
        <v>95</v>
      </c>
      <c r="K40" t="s">
        <v>96</v>
      </c>
      <c r="L40" t="s">
        <v>164</v>
      </c>
      <c r="M40" t="s">
        <v>62</v>
      </c>
      <c r="N40">
        <v>70723</v>
      </c>
      <c r="O40">
        <v>30.05509</v>
      </c>
      <c r="P40">
        <v>-90.830839999999995</v>
      </c>
      <c r="Q40">
        <v>1321220017875</v>
      </c>
      <c r="R40">
        <v>8</v>
      </c>
      <c r="T40" t="s">
        <v>94</v>
      </c>
      <c r="W40">
        <v>325180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51.2</v>
      </c>
      <c r="AH40">
        <v>0</v>
      </c>
      <c r="AI40">
        <v>0</v>
      </c>
      <c r="AJ40">
        <v>0</v>
      </c>
      <c r="AK40">
        <v>0</v>
      </c>
      <c r="AL40">
        <v>1</v>
      </c>
      <c r="AM40">
        <v>0</v>
      </c>
      <c r="AN40">
        <v>0</v>
      </c>
      <c r="AO40">
        <v>0</v>
      </c>
      <c r="AP40">
        <v>0</v>
      </c>
      <c r="AQ40">
        <v>0</v>
      </c>
      <c r="AR40">
        <f t="shared" si="0"/>
        <v>52.2</v>
      </c>
    </row>
    <row r="41" spans="1:44" hidden="1" x14ac:dyDescent="0.25">
      <c r="A41" t="s">
        <v>1553</v>
      </c>
      <c r="B41" t="s">
        <v>150</v>
      </c>
      <c r="D41" t="s">
        <v>151</v>
      </c>
      <c r="E41">
        <v>2024</v>
      </c>
      <c r="F41" t="s">
        <v>1542</v>
      </c>
      <c r="G41">
        <v>110000879675</v>
      </c>
      <c r="H41" t="s">
        <v>1582</v>
      </c>
      <c r="I41" t="s">
        <v>1378</v>
      </c>
      <c r="J41" t="s">
        <v>1379</v>
      </c>
      <c r="K41" t="s">
        <v>1491</v>
      </c>
      <c r="L41" t="s">
        <v>1492</v>
      </c>
      <c r="M41" t="s">
        <v>1493</v>
      </c>
      <c r="N41" t="s">
        <v>1494</v>
      </c>
      <c r="O41" t="s">
        <v>1668</v>
      </c>
      <c r="P41" t="s">
        <v>1669</v>
      </c>
      <c r="Q41" t="s">
        <v>1735</v>
      </c>
      <c r="R41" t="s">
        <v>1749</v>
      </c>
      <c r="T41" t="s">
        <v>1780</v>
      </c>
      <c r="W41" t="s">
        <v>1794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 t="s">
        <v>1569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f t="shared" si="0"/>
        <v>0</v>
      </c>
    </row>
    <row r="42" spans="1:44" hidden="1" x14ac:dyDescent="0.25">
      <c r="A42" t="s">
        <v>1553</v>
      </c>
      <c r="B42" t="s">
        <v>150</v>
      </c>
      <c r="D42" t="s">
        <v>1512</v>
      </c>
      <c r="E42">
        <v>2024</v>
      </c>
      <c r="F42" t="s">
        <v>1543</v>
      </c>
      <c r="G42">
        <v>110071045224</v>
      </c>
      <c r="H42" t="s">
        <v>1569</v>
      </c>
      <c r="I42" t="s">
        <v>1380</v>
      </c>
      <c r="J42" t="s">
        <v>1381</v>
      </c>
      <c r="K42" t="s">
        <v>1495</v>
      </c>
      <c r="L42" t="s">
        <v>1496</v>
      </c>
      <c r="M42" t="s">
        <v>53</v>
      </c>
      <c r="N42" t="s">
        <v>1497</v>
      </c>
      <c r="O42" t="s">
        <v>1670</v>
      </c>
      <c r="P42" t="s">
        <v>1671</v>
      </c>
      <c r="Q42" t="s">
        <v>1736</v>
      </c>
      <c r="R42" t="s">
        <v>1569</v>
      </c>
      <c r="T42" t="s">
        <v>1781</v>
      </c>
      <c r="W42" t="s">
        <v>1800</v>
      </c>
      <c r="Y42" t="s">
        <v>1569</v>
      </c>
      <c r="Z42" t="s">
        <v>1569</v>
      </c>
      <c r="AA42" t="s">
        <v>1569</v>
      </c>
      <c r="AB42" t="s">
        <v>1569</v>
      </c>
      <c r="AC42" t="s">
        <v>1569</v>
      </c>
      <c r="AD42" t="s">
        <v>1569</v>
      </c>
      <c r="AE42" t="s">
        <v>1569</v>
      </c>
      <c r="AF42" t="s">
        <v>1569</v>
      </c>
      <c r="AG42" t="s">
        <v>1569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f t="shared" si="0"/>
        <v>0</v>
      </c>
    </row>
    <row r="43" spans="1:44" x14ac:dyDescent="0.25">
      <c r="A43">
        <v>107062</v>
      </c>
      <c r="B43" t="s">
        <v>150</v>
      </c>
      <c r="D43" t="s">
        <v>151</v>
      </c>
      <c r="E43">
        <v>2021</v>
      </c>
      <c r="F43" t="s">
        <v>87</v>
      </c>
      <c r="G43">
        <v>110000449774</v>
      </c>
      <c r="H43" t="s">
        <v>88</v>
      </c>
      <c r="I43" t="s">
        <v>89</v>
      </c>
      <c r="J43" t="s">
        <v>90</v>
      </c>
      <c r="K43" t="s">
        <v>68</v>
      </c>
      <c r="L43" t="s">
        <v>69</v>
      </c>
      <c r="M43" t="s">
        <v>62</v>
      </c>
      <c r="N43">
        <v>70734</v>
      </c>
      <c r="O43">
        <v>30.185099999999998</v>
      </c>
      <c r="P43">
        <v>-90.980400000000003</v>
      </c>
      <c r="Q43">
        <v>1321220303162</v>
      </c>
      <c r="R43">
        <v>9</v>
      </c>
      <c r="T43" t="s">
        <v>94</v>
      </c>
      <c r="W43">
        <v>325199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15</v>
      </c>
      <c r="AH43">
        <v>461</v>
      </c>
      <c r="AI43">
        <v>0</v>
      </c>
      <c r="AJ43">
        <v>0</v>
      </c>
      <c r="AK43">
        <v>0</v>
      </c>
      <c r="AL43">
        <v>1</v>
      </c>
      <c r="AM43">
        <v>0</v>
      </c>
      <c r="AN43">
        <v>0</v>
      </c>
      <c r="AO43">
        <v>0</v>
      </c>
      <c r="AP43">
        <v>0</v>
      </c>
      <c r="AQ43">
        <v>0</v>
      </c>
      <c r="AR43">
        <f t="shared" si="0"/>
        <v>477</v>
      </c>
    </row>
    <row r="44" spans="1:44" hidden="1" x14ac:dyDescent="0.25">
      <c r="A44" t="s">
        <v>1553</v>
      </c>
      <c r="B44" t="s">
        <v>150</v>
      </c>
      <c r="D44" t="s">
        <v>151</v>
      </c>
      <c r="E44">
        <v>2024</v>
      </c>
      <c r="F44" t="s">
        <v>1545</v>
      </c>
      <c r="G44">
        <v>110000572675</v>
      </c>
      <c r="H44" t="s">
        <v>1584</v>
      </c>
      <c r="I44" t="s">
        <v>1384</v>
      </c>
      <c r="J44" t="s">
        <v>1385</v>
      </c>
      <c r="K44" t="s">
        <v>81</v>
      </c>
      <c r="L44" t="s">
        <v>82</v>
      </c>
      <c r="M44" t="s">
        <v>62</v>
      </c>
      <c r="N44" t="s">
        <v>1433</v>
      </c>
      <c r="O44" t="s">
        <v>1674</v>
      </c>
      <c r="P44" t="s">
        <v>1675</v>
      </c>
      <c r="Q44" t="s">
        <v>1738</v>
      </c>
      <c r="R44" t="s">
        <v>1758</v>
      </c>
      <c r="T44" t="s">
        <v>1783</v>
      </c>
      <c r="W44" t="s">
        <v>1796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 t="s">
        <v>1569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f t="shared" si="0"/>
        <v>0</v>
      </c>
    </row>
    <row r="45" spans="1:44" hidden="1" x14ac:dyDescent="0.25">
      <c r="A45" t="s">
        <v>1553</v>
      </c>
      <c r="B45" t="s">
        <v>150</v>
      </c>
      <c r="D45" t="s">
        <v>151</v>
      </c>
      <c r="E45">
        <v>2024</v>
      </c>
      <c r="F45" t="s">
        <v>1546</v>
      </c>
      <c r="G45">
        <v>110018861793</v>
      </c>
      <c r="H45" t="s">
        <v>1585</v>
      </c>
      <c r="I45" t="s">
        <v>1386</v>
      </c>
      <c r="J45" t="s">
        <v>1387</v>
      </c>
      <c r="K45" t="s">
        <v>1501</v>
      </c>
      <c r="L45" t="s">
        <v>1502</v>
      </c>
      <c r="M45" t="s">
        <v>62</v>
      </c>
      <c r="N45" t="s">
        <v>1503</v>
      </c>
      <c r="O45" t="s">
        <v>1676</v>
      </c>
      <c r="P45" t="s">
        <v>1677</v>
      </c>
      <c r="Q45" t="s">
        <v>1739</v>
      </c>
      <c r="R45" t="s">
        <v>1750</v>
      </c>
      <c r="T45" t="s">
        <v>153</v>
      </c>
      <c r="W45" t="s">
        <v>1789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 t="s">
        <v>1569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f t="shared" si="0"/>
        <v>0</v>
      </c>
    </row>
    <row r="46" spans="1:44" x14ac:dyDescent="0.25">
      <c r="A46">
        <v>107062</v>
      </c>
      <c r="B46" t="s">
        <v>150</v>
      </c>
      <c r="D46" t="s">
        <v>151</v>
      </c>
      <c r="E46">
        <v>2021</v>
      </c>
      <c r="F46" t="s">
        <v>110</v>
      </c>
      <c r="G46">
        <v>110015742204</v>
      </c>
      <c r="H46" t="s">
        <v>111</v>
      </c>
      <c r="I46" t="s">
        <v>112</v>
      </c>
      <c r="J46" t="s">
        <v>113</v>
      </c>
      <c r="K46" t="s">
        <v>114</v>
      </c>
      <c r="L46" t="s">
        <v>108</v>
      </c>
      <c r="M46" t="s">
        <v>53</v>
      </c>
      <c r="N46">
        <v>77536</v>
      </c>
      <c r="O46">
        <v>29.710967</v>
      </c>
      <c r="P46">
        <v>-95.119144000000006</v>
      </c>
      <c r="Q46">
        <v>1321219718754</v>
      </c>
      <c r="R46">
        <v>7</v>
      </c>
      <c r="T46" t="s">
        <v>94</v>
      </c>
      <c r="W46">
        <v>325199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H46">
        <v>0</v>
      </c>
      <c r="AI46">
        <v>0</v>
      </c>
      <c r="AJ46">
        <v>0</v>
      </c>
      <c r="AK46">
        <v>0</v>
      </c>
      <c r="AL46">
        <v>0.01</v>
      </c>
      <c r="AM46">
        <v>0</v>
      </c>
      <c r="AN46">
        <v>0</v>
      </c>
      <c r="AO46">
        <v>0</v>
      </c>
      <c r="AP46">
        <v>0</v>
      </c>
      <c r="AQ46">
        <v>0</v>
      </c>
      <c r="AR46">
        <f t="shared" si="0"/>
        <v>0.01</v>
      </c>
    </row>
    <row r="47" spans="1:44" x14ac:dyDescent="0.25">
      <c r="A47">
        <v>107062</v>
      </c>
      <c r="B47" t="s">
        <v>150</v>
      </c>
      <c r="D47" t="s">
        <v>151</v>
      </c>
      <c r="E47">
        <v>2021</v>
      </c>
      <c r="F47" t="s">
        <v>103</v>
      </c>
      <c r="G47">
        <v>110017769734</v>
      </c>
      <c r="H47" t="s">
        <v>104</v>
      </c>
      <c r="I47" t="s">
        <v>105</v>
      </c>
      <c r="J47" t="s">
        <v>106</v>
      </c>
      <c r="K47" t="s">
        <v>107</v>
      </c>
      <c r="L47" t="s">
        <v>108</v>
      </c>
      <c r="M47" t="s">
        <v>53</v>
      </c>
      <c r="N47">
        <v>77571</v>
      </c>
      <c r="O47">
        <v>29.723759999999999</v>
      </c>
      <c r="P47">
        <v>-95.074219999999997</v>
      </c>
      <c r="Q47">
        <v>1321219990936</v>
      </c>
      <c r="R47">
        <v>7</v>
      </c>
      <c r="T47" t="s">
        <v>94</v>
      </c>
      <c r="W47">
        <v>325199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H47">
        <v>0</v>
      </c>
      <c r="AI47">
        <v>0</v>
      </c>
      <c r="AJ47">
        <v>0</v>
      </c>
      <c r="AK47">
        <v>0</v>
      </c>
      <c r="AL47">
        <v>0.2</v>
      </c>
      <c r="AM47">
        <v>8.5</v>
      </c>
      <c r="AN47">
        <v>0</v>
      </c>
      <c r="AO47">
        <v>0</v>
      </c>
      <c r="AP47">
        <v>0</v>
      </c>
      <c r="AQ47">
        <v>0</v>
      </c>
      <c r="AR47">
        <f t="shared" si="0"/>
        <v>8.6999999999999993</v>
      </c>
    </row>
    <row r="48" spans="1:44" x14ac:dyDescent="0.25">
      <c r="A48">
        <v>107062</v>
      </c>
      <c r="B48" t="s">
        <v>150</v>
      </c>
      <c r="D48" t="s">
        <v>151</v>
      </c>
      <c r="E48">
        <v>2021</v>
      </c>
      <c r="F48" t="s">
        <v>1544</v>
      </c>
      <c r="G48">
        <v>110000385592</v>
      </c>
      <c r="H48" t="s">
        <v>1864</v>
      </c>
      <c r="I48" t="s">
        <v>1382</v>
      </c>
      <c r="J48" t="s">
        <v>1383</v>
      </c>
      <c r="K48" t="s">
        <v>1498</v>
      </c>
      <c r="L48" t="s">
        <v>1499</v>
      </c>
      <c r="M48" t="s">
        <v>1462</v>
      </c>
      <c r="N48">
        <v>44044</v>
      </c>
      <c r="O48">
        <v>41.324167000000003</v>
      </c>
      <c r="P48">
        <v>-82.034722000000002</v>
      </c>
      <c r="Q48">
        <v>1321220205153</v>
      </c>
      <c r="R48">
        <v>3</v>
      </c>
      <c r="T48" t="s">
        <v>1782</v>
      </c>
      <c r="W48">
        <v>562211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H48">
        <v>1.7000000000000001E-2</v>
      </c>
      <c r="AI48">
        <v>0</v>
      </c>
      <c r="AJ48">
        <v>0</v>
      </c>
      <c r="AK48">
        <v>0</v>
      </c>
      <c r="AL48">
        <v>0</v>
      </c>
      <c r="AM48">
        <v>1.9E-2</v>
      </c>
      <c r="AN48">
        <v>0</v>
      </c>
      <c r="AO48">
        <v>0</v>
      </c>
      <c r="AP48">
        <v>0</v>
      </c>
      <c r="AQ48">
        <v>0</v>
      </c>
      <c r="AR48">
        <f t="shared" si="0"/>
        <v>3.6000000000000004E-2</v>
      </c>
    </row>
    <row r="49" spans="1:44" hidden="1" x14ac:dyDescent="0.25">
      <c r="A49" t="s">
        <v>1553</v>
      </c>
      <c r="B49" t="s">
        <v>150</v>
      </c>
      <c r="D49" t="s">
        <v>151</v>
      </c>
      <c r="E49">
        <v>2024</v>
      </c>
      <c r="F49" t="s">
        <v>1550</v>
      </c>
      <c r="G49">
        <v>110035783658</v>
      </c>
      <c r="H49" t="s">
        <v>1589</v>
      </c>
      <c r="I49" t="s">
        <v>1394</v>
      </c>
      <c r="J49" t="s">
        <v>1395</v>
      </c>
      <c r="K49" t="s">
        <v>1509</v>
      </c>
      <c r="L49" t="s">
        <v>1510</v>
      </c>
      <c r="M49" t="s">
        <v>53</v>
      </c>
      <c r="N49" t="s">
        <v>1511</v>
      </c>
      <c r="O49" t="s">
        <v>1684</v>
      </c>
      <c r="P49" t="s">
        <v>1685</v>
      </c>
      <c r="Q49" t="s">
        <v>1743</v>
      </c>
      <c r="R49" t="s">
        <v>1749</v>
      </c>
      <c r="T49" t="s">
        <v>1786</v>
      </c>
      <c r="W49" t="s">
        <v>1790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 t="s">
        <v>1569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f t="shared" si="0"/>
        <v>0</v>
      </c>
    </row>
    <row r="50" spans="1:44" x14ac:dyDescent="0.25">
      <c r="A50">
        <v>107062</v>
      </c>
      <c r="B50" t="s">
        <v>150</v>
      </c>
      <c r="D50" t="s">
        <v>151</v>
      </c>
      <c r="E50">
        <v>2021</v>
      </c>
      <c r="F50" t="s">
        <v>1547</v>
      </c>
      <c r="G50">
        <v>110017743281</v>
      </c>
      <c r="H50" t="s">
        <v>1586</v>
      </c>
      <c r="I50" t="s">
        <v>1388</v>
      </c>
      <c r="J50" t="s">
        <v>1389</v>
      </c>
      <c r="K50" t="s">
        <v>114</v>
      </c>
      <c r="L50" t="s">
        <v>108</v>
      </c>
      <c r="M50" t="s">
        <v>53</v>
      </c>
      <c r="N50">
        <v>77536</v>
      </c>
      <c r="O50">
        <v>29.734269999999999</v>
      </c>
      <c r="P50">
        <v>-95.089860000000002</v>
      </c>
      <c r="Q50">
        <v>1321220515163</v>
      </c>
      <c r="R50">
        <v>2</v>
      </c>
      <c r="T50" t="s">
        <v>1784</v>
      </c>
      <c r="W50">
        <v>325199</v>
      </c>
      <c r="Y50">
        <v>23570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f t="shared" si="0"/>
        <v>23570</v>
      </c>
    </row>
    <row r="51" spans="1:44" hidden="1" x14ac:dyDescent="0.25">
      <c r="A51" t="s">
        <v>1553</v>
      </c>
      <c r="B51" t="s">
        <v>150</v>
      </c>
      <c r="D51" t="s">
        <v>151</v>
      </c>
      <c r="E51">
        <v>2024</v>
      </c>
      <c r="F51" t="s">
        <v>1551</v>
      </c>
      <c r="G51">
        <v>110000613747</v>
      </c>
      <c r="H51" t="s">
        <v>1590</v>
      </c>
      <c r="I51" t="s">
        <v>1396</v>
      </c>
      <c r="J51" t="s">
        <v>1397</v>
      </c>
      <c r="K51" t="s">
        <v>81</v>
      </c>
      <c r="L51" t="s">
        <v>82</v>
      </c>
      <c r="M51" t="s">
        <v>62</v>
      </c>
      <c r="N51" t="s">
        <v>1433</v>
      </c>
      <c r="O51" t="s">
        <v>1688</v>
      </c>
      <c r="P51" t="s">
        <v>1689</v>
      </c>
      <c r="Q51" t="s">
        <v>1745</v>
      </c>
      <c r="R51" t="s">
        <v>1754</v>
      </c>
      <c r="T51" t="s">
        <v>1787</v>
      </c>
      <c r="W51" t="s">
        <v>1796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 t="s">
        <v>1569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f t="shared" si="0"/>
        <v>0</v>
      </c>
    </row>
    <row r="52" spans="1:44" x14ac:dyDescent="0.25">
      <c r="A52">
        <v>107062</v>
      </c>
      <c r="B52" t="s">
        <v>150</v>
      </c>
      <c r="D52" t="s">
        <v>151</v>
      </c>
      <c r="E52">
        <v>2021</v>
      </c>
      <c r="F52" t="s">
        <v>1822</v>
      </c>
      <c r="G52">
        <v>110000438893</v>
      </c>
      <c r="H52" t="s">
        <v>1830</v>
      </c>
      <c r="I52" t="s">
        <v>1875</v>
      </c>
      <c r="J52" t="s">
        <v>1824</v>
      </c>
      <c r="K52" t="s">
        <v>1825</v>
      </c>
      <c r="L52" t="s">
        <v>1826</v>
      </c>
      <c r="M52" t="s">
        <v>1470</v>
      </c>
      <c r="N52">
        <v>62201</v>
      </c>
      <c r="O52">
        <v>38.594520000000003</v>
      </c>
      <c r="P52">
        <v>-90.185509999999994</v>
      </c>
      <c r="Q52">
        <v>1321220572022</v>
      </c>
      <c r="R52">
        <v>3</v>
      </c>
      <c r="W52">
        <v>562211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H52">
        <v>0</v>
      </c>
      <c r="AI52">
        <v>0</v>
      </c>
      <c r="AJ52">
        <v>0</v>
      </c>
      <c r="AK52">
        <v>0</v>
      </c>
      <c r="AL52">
        <v>2.2400000000000002</v>
      </c>
      <c r="AM52">
        <v>0</v>
      </c>
      <c r="AN52">
        <v>0</v>
      </c>
      <c r="AO52">
        <v>0</v>
      </c>
      <c r="AP52">
        <v>0</v>
      </c>
      <c r="AQ52">
        <v>0</v>
      </c>
      <c r="AR52">
        <f t="shared" si="0"/>
        <v>2.2400000000000002</v>
      </c>
    </row>
    <row r="53" spans="1:44" hidden="1" x14ac:dyDescent="0.25">
      <c r="A53" t="s">
        <v>1553</v>
      </c>
      <c r="B53" t="s">
        <v>150</v>
      </c>
      <c r="D53" t="s">
        <v>151</v>
      </c>
      <c r="E53">
        <v>2024</v>
      </c>
      <c r="F53" t="s">
        <v>64</v>
      </c>
      <c r="G53">
        <v>110000746328</v>
      </c>
      <c r="H53" t="s">
        <v>65</v>
      </c>
      <c r="I53" t="s">
        <v>66</v>
      </c>
      <c r="J53" t="s">
        <v>67</v>
      </c>
      <c r="K53" t="s">
        <v>68</v>
      </c>
      <c r="L53" t="s">
        <v>69</v>
      </c>
      <c r="M53" t="s">
        <v>62</v>
      </c>
      <c r="N53" t="s">
        <v>1485</v>
      </c>
      <c r="O53" t="s">
        <v>1692</v>
      </c>
      <c r="P53" t="s">
        <v>1693</v>
      </c>
      <c r="Q53" t="s">
        <v>1747</v>
      </c>
      <c r="R53" t="s">
        <v>1756</v>
      </c>
      <c r="T53" t="s">
        <v>1787</v>
      </c>
      <c r="W53" t="s">
        <v>1796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 t="s">
        <v>1569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f t="shared" si="0"/>
        <v>0</v>
      </c>
    </row>
    <row r="54" spans="1:44" x14ac:dyDescent="0.25">
      <c r="A54">
        <v>107062</v>
      </c>
      <c r="B54" t="s">
        <v>150</v>
      </c>
      <c r="D54" t="s">
        <v>151</v>
      </c>
      <c r="E54">
        <v>2021</v>
      </c>
      <c r="F54" t="s">
        <v>83</v>
      </c>
      <c r="G54">
        <v>110002054482</v>
      </c>
      <c r="H54" t="s">
        <v>84</v>
      </c>
      <c r="I54" t="s">
        <v>85</v>
      </c>
      <c r="J54" t="s">
        <v>86</v>
      </c>
      <c r="K54" t="s">
        <v>75</v>
      </c>
      <c r="L54" t="s">
        <v>76</v>
      </c>
      <c r="M54" t="s">
        <v>62</v>
      </c>
      <c r="N54">
        <v>70669</v>
      </c>
      <c r="O54">
        <v>30.252222</v>
      </c>
      <c r="P54">
        <v>-93.284443999999993</v>
      </c>
      <c r="Q54">
        <v>1321220602167</v>
      </c>
      <c r="R54">
        <v>7</v>
      </c>
      <c r="T54" t="s">
        <v>168</v>
      </c>
      <c r="W54">
        <v>325110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2</v>
      </c>
      <c r="AN54">
        <v>0</v>
      </c>
      <c r="AO54">
        <v>0</v>
      </c>
      <c r="AP54">
        <v>0</v>
      </c>
      <c r="AQ54">
        <v>0</v>
      </c>
      <c r="AR54">
        <f t="shared" si="0"/>
        <v>2</v>
      </c>
    </row>
    <row r="55" spans="1:44" hidden="1" x14ac:dyDescent="0.25">
      <c r="A55" s="61" t="s">
        <v>1553</v>
      </c>
      <c r="B55" t="s">
        <v>150</v>
      </c>
      <c r="D55" t="s">
        <v>151</v>
      </c>
      <c r="E55">
        <v>2023</v>
      </c>
      <c r="F55" t="s">
        <v>1541</v>
      </c>
      <c r="G55">
        <v>110000360644</v>
      </c>
      <c r="H55" t="s">
        <v>1581</v>
      </c>
      <c r="I55" t="s">
        <v>1376</v>
      </c>
      <c r="J55" t="s">
        <v>1377</v>
      </c>
      <c r="K55" t="s">
        <v>1486</v>
      </c>
      <c r="L55" t="s">
        <v>1487</v>
      </c>
      <c r="M55" t="s">
        <v>1488</v>
      </c>
      <c r="N55">
        <v>31535</v>
      </c>
      <c r="O55">
        <v>31.485279999999999</v>
      </c>
      <c r="P55">
        <v>-82.862380000000002</v>
      </c>
      <c r="Q55">
        <v>1323222086833</v>
      </c>
      <c r="R55" s="61" t="s">
        <v>1750</v>
      </c>
      <c r="T55" t="s">
        <v>1831</v>
      </c>
      <c r="W55">
        <v>325199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f t="shared" si="0"/>
        <v>0</v>
      </c>
    </row>
    <row r="56" spans="1:44" hidden="1" x14ac:dyDescent="0.25">
      <c r="A56" s="61" t="s">
        <v>1553</v>
      </c>
      <c r="B56" t="s">
        <v>150</v>
      </c>
      <c r="D56" t="s">
        <v>151</v>
      </c>
      <c r="E56">
        <v>2023</v>
      </c>
      <c r="F56" t="s">
        <v>1517</v>
      </c>
      <c r="G56">
        <v>110000597729</v>
      </c>
      <c r="H56" t="s">
        <v>1558</v>
      </c>
      <c r="I56" t="s">
        <v>1328</v>
      </c>
      <c r="J56" t="s">
        <v>1329</v>
      </c>
      <c r="K56" t="s">
        <v>1415</v>
      </c>
      <c r="L56" t="s">
        <v>1416</v>
      </c>
      <c r="M56" t="s">
        <v>1403</v>
      </c>
      <c r="N56">
        <v>71836</v>
      </c>
      <c r="O56">
        <v>33.693600000000004</v>
      </c>
      <c r="P56">
        <v>-94.416600000000003</v>
      </c>
      <c r="Q56">
        <v>1323222183283</v>
      </c>
      <c r="R56" s="61" t="s">
        <v>1750</v>
      </c>
      <c r="T56" t="s">
        <v>1763</v>
      </c>
      <c r="W56">
        <v>327310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f t="shared" si="0"/>
        <v>0</v>
      </c>
    </row>
    <row r="57" spans="1:44" hidden="1" x14ac:dyDescent="0.25">
      <c r="A57" s="61" t="s">
        <v>1553</v>
      </c>
      <c r="B57" t="s">
        <v>150</v>
      </c>
      <c r="D57" t="s">
        <v>151</v>
      </c>
      <c r="E57">
        <v>2023</v>
      </c>
      <c r="F57" t="s">
        <v>1542</v>
      </c>
      <c r="G57">
        <v>110000879675</v>
      </c>
      <c r="H57" t="s">
        <v>1582</v>
      </c>
      <c r="I57" t="s">
        <v>1378</v>
      </c>
      <c r="J57" t="s">
        <v>1379</v>
      </c>
      <c r="K57" t="s">
        <v>1491</v>
      </c>
      <c r="L57" t="s">
        <v>1492</v>
      </c>
      <c r="M57" t="s">
        <v>1493</v>
      </c>
      <c r="N57">
        <v>39572</v>
      </c>
      <c r="O57">
        <v>30.223020999999999</v>
      </c>
      <c r="P57">
        <v>-89.577658</v>
      </c>
      <c r="Q57">
        <v>1323221759602</v>
      </c>
      <c r="R57" s="61" t="s">
        <v>1749</v>
      </c>
      <c r="T57" t="s">
        <v>1780</v>
      </c>
      <c r="W57">
        <v>325998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f t="shared" si="0"/>
        <v>0</v>
      </c>
    </row>
    <row r="58" spans="1:44" hidden="1" x14ac:dyDescent="0.25">
      <c r="A58" s="61" t="s">
        <v>1553</v>
      </c>
      <c r="B58" t="s">
        <v>150</v>
      </c>
      <c r="D58" t="s">
        <v>151</v>
      </c>
      <c r="E58">
        <v>2023</v>
      </c>
      <c r="F58" t="s">
        <v>1521</v>
      </c>
      <c r="G58">
        <v>110018869474</v>
      </c>
      <c r="H58" t="s">
        <v>1562</v>
      </c>
      <c r="I58" t="s">
        <v>1336</v>
      </c>
      <c r="J58" t="s">
        <v>1337</v>
      </c>
      <c r="K58" t="s">
        <v>1430</v>
      </c>
      <c r="L58" t="s">
        <v>1430</v>
      </c>
      <c r="M58" t="s">
        <v>1431</v>
      </c>
      <c r="N58">
        <v>52761</v>
      </c>
      <c r="O58">
        <v>41.350468999999997</v>
      </c>
      <c r="P58">
        <v>-91.081619000000003</v>
      </c>
      <c r="Q58">
        <v>1323221810981</v>
      </c>
      <c r="R58" s="61" t="s">
        <v>1751</v>
      </c>
      <c r="T58" t="s">
        <v>1766</v>
      </c>
      <c r="W58">
        <v>325320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f t="shared" si="0"/>
        <v>0</v>
      </c>
    </row>
    <row r="59" spans="1:44" hidden="1" x14ac:dyDescent="0.25">
      <c r="A59" s="61" t="s">
        <v>1553</v>
      </c>
      <c r="B59" t="s">
        <v>150</v>
      </c>
      <c r="D59" t="s">
        <v>151</v>
      </c>
      <c r="E59">
        <v>2023</v>
      </c>
      <c r="F59" t="s">
        <v>1536</v>
      </c>
      <c r="G59">
        <v>110070031367</v>
      </c>
      <c r="I59" t="s">
        <v>1366</v>
      </c>
      <c r="J59" t="s">
        <v>1367</v>
      </c>
      <c r="K59" t="s">
        <v>75</v>
      </c>
      <c r="L59" t="s">
        <v>76</v>
      </c>
      <c r="M59" t="s">
        <v>62</v>
      </c>
      <c r="N59">
        <v>70669</v>
      </c>
      <c r="O59">
        <v>30.214192000000001</v>
      </c>
      <c r="P59">
        <v>-93.308589999999995</v>
      </c>
      <c r="Q59">
        <v>1323222090033</v>
      </c>
      <c r="R59" s="61" t="s">
        <v>1755</v>
      </c>
      <c r="T59" t="s">
        <v>1775</v>
      </c>
      <c r="W59">
        <v>325199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f t="shared" si="0"/>
        <v>0</v>
      </c>
    </row>
    <row r="60" spans="1:44" hidden="1" x14ac:dyDescent="0.25">
      <c r="A60" s="61" t="s">
        <v>1553</v>
      </c>
      <c r="B60" t="s">
        <v>150</v>
      </c>
      <c r="D60" t="s">
        <v>151</v>
      </c>
      <c r="E60">
        <v>2023</v>
      </c>
      <c r="F60" t="s">
        <v>1522</v>
      </c>
      <c r="G60">
        <v>110017980443</v>
      </c>
      <c r="H60" t="s">
        <v>1563</v>
      </c>
      <c r="I60" t="s">
        <v>1338</v>
      </c>
      <c r="J60" t="s">
        <v>1339</v>
      </c>
      <c r="K60" t="s">
        <v>1434</v>
      </c>
      <c r="L60" t="s">
        <v>1435</v>
      </c>
      <c r="M60" t="s">
        <v>1428</v>
      </c>
      <c r="N60">
        <v>63630</v>
      </c>
      <c r="O60">
        <v>37.983333000000002</v>
      </c>
      <c r="P60">
        <v>-90.690832999999998</v>
      </c>
      <c r="Q60">
        <v>1323222170995</v>
      </c>
      <c r="R60" s="61" t="s">
        <v>1753</v>
      </c>
      <c r="T60" t="s">
        <v>1767</v>
      </c>
      <c r="W60">
        <v>325998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f t="shared" si="0"/>
        <v>0</v>
      </c>
    </row>
    <row r="61" spans="1:44" hidden="1" x14ac:dyDescent="0.25">
      <c r="A61" s="61" t="s">
        <v>1553</v>
      </c>
      <c r="B61" t="s">
        <v>150</v>
      </c>
      <c r="D61" t="s">
        <v>151</v>
      </c>
      <c r="E61">
        <v>2023</v>
      </c>
      <c r="F61" t="s">
        <v>1515</v>
      </c>
      <c r="G61">
        <v>110070879008</v>
      </c>
      <c r="H61" t="s">
        <v>1556</v>
      </c>
      <c r="I61" t="s">
        <v>1821</v>
      </c>
      <c r="J61" t="s">
        <v>1325</v>
      </c>
      <c r="K61" t="s">
        <v>1409</v>
      </c>
      <c r="L61" t="s">
        <v>1409</v>
      </c>
      <c r="M61" t="s">
        <v>53</v>
      </c>
      <c r="N61">
        <v>77630</v>
      </c>
      <c r="O61">
        <v>30.053616999999999</v>
      </c>
      <c r="P61">
        <v>-93.754430999999997</v>
      </c>
      <c r="Q61">
        <v>1323222308165</v>
      </c>
      <c r="R61" s="61" t="s">
        <v>1750</v>
      </c>
      <c r="T61" t="s">
        <v>1776</v>
      </c>
      <c r="W61">
        <v>562211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f t="shared" si="0"/>
        <v>0</v>
      </c>
    </row>
    <row r="62" spans="1:44" hidden="1" x14ac:dyDescent="0.25">
      <c r="A62" s="61" t="s">
        <v>1553</v>
      </c>
      <c r="B62" t="s">
        <v>150</v>
      </c>
      <c r="D62" t="s">
        <v>151</v>
      </c>
      <c r="E62">
        <v>2023</v>
      </c>
      <c r="F62" t="s">
        <v>1546</v>
      </c>
      <c r="G62">
        <v>110000597104</v>
      </c>
      <c r="H62" t="s">
        <v>1585</v>
      </c>
      <c r="I62" t="s">
        <v>1386</v>
      </c>
      <c r="J62" t="s">
        <v>1387</v>
      </c>
      <c r="K62" t="s">
        <v>1501</v>
      </c>
      <c r="L62" t="s">
        <v>1502</v>
      </c>
      <c r="M62" t="s">
        <v>62</v>
      </c>
      <c r="N62">
        <v>70057</v>
      </c>
      <c r="O62">
        <v>29.982900000000001</v>
      </c>
      <c r="P62">
        <v>-90.443700000000007</v>
      </c>
      <c r="Q62">
        <v>1323221934591</v>
      </c>
      <c r="R62" s="61" t="s">
        <v>1750</v>
      </c>
      <c r="T62" t="s">
        <v>153</v>
      </c>
      <c r="W62">
        <v>325199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f t="shared" si="0"/>
        <v>0</v>
      </c>
    </row>
    <row r="63" spans="1:44" hidden="1" x14ac:dyDescent="0.25">
      <c r="A63" s="61" t="s">
        <v>1553</v>
      </c>
      <c r="B63" t="s">
        <v>150</v>
      </c>
      <c r="D63" t="s">
        <v>151</v>
      </c>
      <c r="E63">
        <v>2023</v>
      </c>
      <c r="F63" t="s">
        <v>99</v>
      </c>
      <c r="G63">
        <v>110070828281</v>
      </c>
      <c r="H63" t="s">
        <v>100</v>
      </c>
      <c r="I63" t="s">
        <v>101</v>
      </c>
      <c r="J63" t="s">
        <v>102</v>
      </c>
      <c r="K63" t="s">
        <v>81</v>
      </c>
      <c r="L63" t="s">
        <v>82</v>
      </c>
      <c r="M63" t="s">
        <v>62</v>
      </c>
      <c r="N63">
        <v>70764</v>
      </c>
      <c r="O63">
        <v>30.313897000000001</v>
      </c>
      <c r="P63">
        <v>-91.240605000000002</v>
      </c>
      <c r="Q63">
        <v>1323222226425</v>
      </c>
      <c r="R63" s="61" t="s">
        <v>1754</v>
      </c>
      <c r="T63" t="s">
        <v>166</v>
      </c>
      <c r="W63">
        <v>325199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f t="shared" si="0"/>
        <v>0</v>
      </c>
    </row>
    <row r="64" spans="1:44" x14ac:dyDescent="0.25">
      <c r="A64" s="61" t="s">
        <v>1553</v>
      </c>
      <c r="B64" t="s">
        <v>150</v>
      </c>
      <c r="D64" t="s">
        <v>151</v>
      </c>
      <c r="E64">
        <v>2022</v>
      </c>
      <c r="F64" t="s">
        <v>1513</v>
      </c>
      <c r="G64">
        <v>110000743508</v>
      </c>
      <c r="H64" t="s">
        <v>1554</v>
      </c>
      <c r="I64" t="s">
        <v>1320</v>
      </c>
      <c r="J64" t="s">
        <v>1321</v>
      </c>
      <c r="K64" t="s">
        <v>1401</v>
      </c>
      <c r="L64" t="s">
        <v>1402</v>
      </c>
      <c r="M64" t="s">
        <v>1403</v>
      </c>
      <c r="N64">
        <v>71753</v>
      </c>
      <c r="O64">
        <v>33.175600000000003</v>
      </c>
      <c r="P64">
        <v>-93.216899999999995</v>
      </c>
      <c r="Q64">
        <v>1322221381724</v>
      </c>
      <c r="R64" s="61" t="s">
        <v>1749</v>
      </c>
      <c r="T64" t="s">
        <v>1759</v>
      </c>
      <c r="W64">
        <v>325180</v>
      </c>
      <c r="Y64">
        <v>606</v>
      </c>
      <c r="Z64">
        <v>10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f t="shared" si="0"/>
        <v>616</v>
      </c>
    </row>
    <row r="65" spans="1:44" x14ac:dyDescent="0.25">
      <c r="A65" s="61" t="s">
        <v>1553</v>
      </c>
      <c r="B65" t="s">
        <v>150</v>
      </c>
      <c r="D65" t="s">
        <v>151</v>
      </c>
      <c r="E65">
        <v>2022</v>
      </c>
      <c r="F65" t="s">
        <v>1521</v>
      </c>
      <c r="G65">
        <v>110018869474</v>
      </c>
      <c r="H65" t="s">
        <v>1562</v>
      </c>
      <c r="I65" t="s">
        <v>1336</v>
      </c>
      <c r="J65" t="s">
        <v>1337</v>
      </c>
      <c r="K65" t="s">
        <v>1430</v>
      </c>
      <c r="L65" t="s">
        <v>1430</v>
      </c>
      <c r="M65" t="s">
        <v>1431</v>
      </c>
      <c r="N65">
        <v>52761</v>
      </c>
      <c r="O65">
        <v>41.350468999999997</v>
      </c>
      <c r="P65">
        <v>-91.081619000000003</v>
      </c>
      <c r="Q65">
        <v>1322221286596</v>
      </c>
      <c r="R65" s="61" t="s">
        <v>1751</v>
      </c>
      <c r="T65" t="s">
        <v>1766</v>
      </c>
      <c r="W65">
        <v>325320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2</v>
      </c>
      <c r="AN65">
        <v>0</v>
      </c>
      <c r="AO65">
        <v>0</v>
      </c>
      <c r="AP65">
        <v>0</v>
      </c>
      <c r="AQ65">
        <v>0</v>
      </c>
      <c r="AR65">
        <f t="shared" si="0"/>
        <v>2</v>
      </c>
    </row>
    <row r="66" spans="1:44" hidden="1" x14ac:dyDescent="0.25">
      <c r="A66" s="61" t="s">
        <v>1553</v>
      </c>
      <c r="B66" t="s">
        <v>150</v>
      </c>
      <c r="D66" t="s">
        <v>151</v>
      </c>
      <c r="E66">
        <v>2023</v>
      </c>
      <c r="F66" t="s">
        <v>1530</v>
      </c>
      <c r="G66">
        <v>110000560544</v>
      </c>
      <c r="H66" t="s">
        <v>1571</v>
      </c>
      <c r="I66" t="s">
        <v>1354</v>
      </c>
      <c r="J66" t="s">
        <v>1355</v>
      </c>
      <c r="K66" t="s">
        <v>1456</v>
      </c>
      <c r="L66" t="s">
        <v>1457</v>
      </c>
      <c r="M66" t="s">
        <v>1458</v>
      </c>
      <c r="N66">
        <v>29448</v>
      </c>
      <c r="O66">
        <v>33.242778000000001</v>
      </c>
      <c r="P66">
        <v>-80.442222000000001</v>
      </c>
      <c r="Q66">
        <v>1323222211789</v>
      </c>
      <c r="R66" s="61" t="s">
        <v>1752</v>
      </c>
      <c r="T66" t="s">
        <v>1771</v>
      </c>
      <c r="W66">
        <v>327310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f t="shared" ref="AR66:AR129" si="1">SUM(Y66:AQ66)</f>
        <v>0</v>
      </c>
    </row>
    <row r="67" spans="1:44" hidden="1" x14ac:dyDescent="0.25">
      <c r="A67" s="61" t="s">
        <v>1553</v>
      </c>
      <c r="B67" t="s">
        <v>150</v>
      </c>
      <c r="D67" t="s">
        <v>151</v>
      </c>
      <c r="E67">
        <v>2023</v>
      </c>
      <c r="F67" t="s">
        <v>1540</v>
      </c>
      <c r="G67">
        <v>110000348936</v>
      </c>
      <c r="H67" t="s">
        <v>1580</v>
      </c>
      <c r="I67" t="s">
        <v>1374</v>
      </c>
      <c r="J67" t="s">
        <v>1375</v>
      </c>
      <c r="K67" t="s">
        <v>1479</v>
      </c>
      <c r="L67" t="s">
        <v>1480</v>
      </c>
      <c r="M67" t="s">
        <v>1481</v>
      </c>
      <c r="N67">
        <v>28147</v>
      </c>
      <c r="O67">
        <v>35.629620000000003</v>
      </c>
      <c r="P67">
        <v>-80.53595</v>
      </c>
      <c r="Q67">
        <v>1323222360253</v>
      </c>
      <c r="R67" s="61" t="s">
        <v>1750</v>
      </c>
      <c r="T67" t="s">
        <v>1832</v>
      </c>
      <c r="W67">
        <v>325199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f t="shared" si="1"/>
        <v>0</v>
      </c>
    </row>
    <row r="68" spans="1:44" hidden="1" x14ac:dyDescent="0.25">
      <c r="A68" s="61" t="s">
        <v>1553</v>
      </c>
      <c r="B68" t="s">
        <v>150</v>
      </c>
      <c r="D68" t="s">
        <v>151</v>
      </c>
      <c r="E68">
        <v>2023</v>
      </c>
      <c r="F68" t="s">
        <v>1537</v>
      </c>
      <c r="G68">
        <v>110017326963</v>
      </c>
      <c r="H68" t="s">
        <v>1577</v>
      </c>
      <c r="I68" t="s">
        <v>1368</v>
      </c>
      <c r="J68" t="s">
        <v>1369</v>
      </c>
      <c r="K68" t="s">
        <v>1473</v>
      </c>
      <c r="L68" t="s">
        <v>1473</v>
      </c>
      <c r="M68" t="s">
        <v>1458</v>
      </c>
      <c r="N68">
        <v>29405</v>
      </c>
      <c r="O68">
        <v>32.833576999999998</v>
      </c>
      <c r="P68">
        <v>-79.964774000000006</v>
      </c>
      <c r="Q68">
        <v>1323222181632</v>
      </c>
      <c r="R68" s="61" t="s">
        <v>1753</v>
      </c>
      <c r="T68" t="s">
        <v>1368</v>
      </c>
      <c r="W68">
        <v>325199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f t="shared" si="1"/>
        <v>0</v>
      </c>
    </row>
    <row r="69" spans="1:44" x14ac:dyDescent="0.25">
      <c r="A69" s="61" t="s">
        <v>1553</v>
      </c>
      <c r="B69" t="s">
        <v>150</v>
      </c>
      <c r="D69" t="s">
        <v>151</v>
      </c>
      <c r="E69">
        <v>2022</v>
      </c>
      <c r="F69" t="s">
        <v>1523</v>
      </c>
      <c r="G69">
        <v>110016678969</v>
      </c>
      <c r="H69" t="s">
        <v>1564</v>
      </c>
      <c r="I69" t="s">
        <v>1340</v>
      </c>
      <c r="J69" t="s">
        <v>1341</v>
      </c>
      <c r="K69" t="s">
        <v>1437</v>
      </c>
      <c r="L69" t="s">
        <v>1437</v>
      </c>
      <c r="M69" t="s">
        <v>1420</v>
      </c>
      <c r="N69">
        <v>67460</v>
      </c>
      <c r="O69">
        <v>38.347278000000003</v>
      </c>
      <c r="P69">
        <v>-97.673845999999998</v>
      </c>
      <c r="Q69">
        <v>1322222149003</v>
      </c>
      <c r="R69" s="61" t="s">
        <v>1751</v>
      </c>
      <c r="T69" t="s">
        <v>1768</v>
      </c>
      <c r="W69">
        <v>324110</v>
      </c>
      <c r="Y69">
        <v>3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H69">
        <v>0</v>
      </c>
      <c r="AI69">
        <v>0</v>
      </c>
      <c r="AJ69">
        <v>0</v>
      </c>
      <c r="AK69">
        <v>0</v>
      </c>
      <c r="AL69">
        <v>1</v>
      </c>
      <c r="AM69">
        <v>2</v>
      </c>
      <c r="AN69">
        <v>0</v>
      </c>
      <c r="AO69">
        <v>0</v>
      </c>
      <c r="AP69">
        <v>1</v>
      </c>
      <c r="AQ69">
        <v>0</v>
      </c>
      <c r="AR69">
        <f t="shared" si="1"/>
        <v>7</v>
      </c>
    </row>
    <row r="70" spans="1:44" hidden="1" x14ac:dyDescent="0.25">
      <c r="A70" s="61" t="s">
        <v>1553</v>
      </c>
      <c r="B70" t="s">
        <v>150</v>
      </c>
      <c r="D70" t="s">
        <v>151</v>
      </c>
      <c r="E70">
        <v>2023</v>
      </c>
      <c r="F70" t="s">
        <v>1516</v>
      </c>
      <c r="G70">
        <v>110000380061</v>
      </c>
      <c r="H70" t="s">
        <v>1557</v>
      </c>
      <c r="I70" t="s">
        <v>1326</v>
      </c>
      <c r="J70" t="s">
        <v>1327</v>
      </c>
      <c r="K70" t="s">
        <v>1411</v>
      </c>
      <c r="L70" t="s">
        <v>1412</v>
      </c>
      <c r="M70" t="s">
        <v>1413</v>
      </c>
      <c r="N70">
        <v>42029</v>
      </c>
      <c r="O70">
        <v>37.056699000000002</v>
      </c>
      <c r="P70">
        <v>-88.365727000000007</v>
      </c>
      <c r="Q70">
        <v>1323221607652</v>
      </c>
      <c r="R70" s="61" t="s">
        <v>1750</v>
      </c>
      <c r="T70" t="s">
        <v>1762</v>
      </c>
      <c r="W70">
        <v>325199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f t="shared" si="1"/>
        <v>0</v>
      </c>
    </row>
    <row r="71" spans="1:44" hidden="1" x14ac:dyDescent="0.25">
      <c r="A71" s="61" t="s">
        <v>1553</v>
      </c>
      <c r="B71" t="s">
        <v>150</v>
      </c>
      <c r="D71" t="s">
        <v>151</v>
      </c>
      <c r="E71">
        <v>2023</v>
      </c>
      <c r="F71" t="s">
        <v>1552</v>
      </c>
      <c r="G71">
        <v>110027373072</v>
      </c>
      <c r="H71" t="s">
        <v>1591</v>
      </c>
      <c r="I71" t="s">
        <v>1399</v>
      </c>
      <c r="J71" t="s">
        <v>1400</v>
      </c>
      <c r="K71" t="s">
        <v>1411</v>
      </c>
      <c r="L71" t="s">
        <v>1412</v>
      </c>
      <c r="M71" t="s">
        <v>1413</v>
      </c>
      <c r="N71">
        <v>42029</v>
      </c>
      <c r="O71">
        <v>37.051110999999999</v>
      </c>
      <c r="P71">
        <v>-88.334166999999994</v>
      </c>
      <c r="Q71">
        <v>1323222094664</v>
      </c>
      <c r="R71" s="61" t="s">
        <v>1756</v>
      </c>
      <c r="T71" t="s">
        <v>1787</v>
      </c>
      <c r="W71">
        <v>325199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f t="shared" si="1"/>
        <v>0</v>
      </c>
    </row>
    <row r="72" spans="1:44" hidden="1" x14ac:dyDescent="0.25">
      <c r="A72" s="61" t="s">
        <v>1553</v>
      </c>
      <c r="B72" t="s">
        <v>150</v>
      </c>
      <c r="D72" t="s">
        <v>151</v>
      </c>
      <c r="E72">
        <v>2023</v>
      </c>
      <c r="F72" t="s">
        <v>1528</v>
      </c>
      <c r="G72">
        <v>110070788638</v>
      </c>
      <c r="I72" t="s">
        <v>1350</v>
      </c>
      <c r="J72" t="s">
        <v>1351</v>
      </c>
      <c r="K72" t="s">
        <v>1450</v>
      </c>
      <c r="L72" t="s">
        <v>1450</v>
      </c>
      <c r="M72" t="s">
        <v>1424</v>
      </c>
      <c r="N72">
        <v>48640</v>
      </c>
      <c r="O72">
        <v>43.600960000000001</v>
      </c>
      <c r="P72">
        <v>-84.207689999999999</v>
      </c>
      <c r="Q72">
        <v>1323221907874</v>
      </c>
      <c r="R72" s="61" t="s">
        <v>1750</v>
      </c>
      <c r="T72" t="s">
        <v>1770</v>
      </c>
      <c r="W72">
        <v>325199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f t="shared" si="1"/>
        <v>0</v>
      </c>
    </row>
    <row r="73" spans="1:44" hidden="1" x14ac:dyDescent="0.25">
      <c r="A73" s="61" t="s">
        <v>1553</v>
      </c>
      <c r="B73" t="s">
        <v>150</v>
      </c>
      <c r="D73" t="s">
        <v>151</v>
      </c>
      <c r="E73">
        <v>2023</v>
      </c>
      <c r="F73" t="s">
        <v>1519</v>
      </c>
      <c r="G73">
        <v>110000406445</v>
      </c>
      <c r="H73" t="s">
        <v>1560</v>
      </c>
      <c r="I73" t="s">
        <v>1332</v>
      </c>
      <c r="J73" t="s">
        <v>1333</v>
      </c>
      <c r="K73" t="s">
        <v>1422</v>
      </c>
      <c r="L73" t="s">
        <v>1423</v>
      </c>
      <c r="M73" t="s">
        <v>1424</v>
      </c>
      <c r="N73">
        <v>48193</v>
      </c>
      <c r="O73">
        <v>42.17201</v>
      </c>
      <c r="P73">
        <v>-83.174139999999994</v>
      </c>
      <c r="Q73">
        <v>1323222016471</v>
      </c>
      <c r="R73" s="61" t="s">
        <v>1750</v>
      </c>
      <c r="T73" t="s">
        <v>1764</v>
      </c>
      <c r="W73">
        <v>325412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f t="shared" si="1"/>
        <v>0</v>
      </c>
    </row>
    <row r="74" spans="1:44" x14ac:dyDescent="0.25">
      <c r="A74" s="61" t="s">
        <v>1553</v>
      </c>
      <c r="B74" t="s">
        <v>150</v>
      </c>
      <c r="D74" t="s">
        <v>151</v>
      </c>
      <c r="E74">
        <v>2022</v>
      </c>
      <c r="F74" t="s">
        <v>1524</v>
      </c>
      <c r="G74">
        <v>110000906985</v>
      </c>
      <c r="H74" t="s">
        <v>1565</v>
      </c>
      <c r="I74" t="s">
        <v>1342</v>
      </c>
      <c r="J74" t="s">
        <v>1343</v>
      </c>
      <c r="K74" t="s">
        <v>1439</v>
      </c>
      <c r="L74" t="s">
        <v>1440</v>
      </c>
      <c r="M74" t="s">
        <v>1441</v>
      </c>
      <c r="N74">
        <v>84029</v>
      </c>
      <c r="O74">
        <v>40.734400000000001</v>
      </c>
      <c r="P74">
        <v>-112.96810000000001</v>
      </c>
      <c r="Q74">
        <v>1322220908065</v>
      </c>
      <c r="R74" s="61" t="s">
        <v>1751</v>
      </c>
      <c r="T74" t="s">
        <v>1769</v>
      </c>
      <c r="W74">
        <v>562211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1</v>
      </c>
      <c r="AN74">
        <v>0</v>
      </c>
      <c r="AO74">
        <v>0</v>
      </c>
      <c r="AP74">
        <v>0</v>
      </c>
      <c r="AQ74">
        <v>0</v>
      </c>
      <c r="AR74">
        <f t="shared" si="1"/>
        <v>1</v>
      </c>
    </row>
    <row r="75" spans="1:44" x14ac:dyDescent="0.25">
      <c r="A75" s="61" t="s">
        <v>1553</v>
      </c>
      <c r="B75" t="s">
        <v>150</v>
      </c>
      <c r="D75" t="s">
        <v>151</v>
      </c>
      <c r="E75">
        <v>2022</v>
      </c>
      <c r="F75" t="s">
        <v>1526</v>
      </c>
      <c r="G75">
        <v>110000521221</v>
      </c>
      <c r="H75" t="s">
        <v>1567</v>
      </c>
      <c r="I75" t="s">
        <v>1346</v>
      </c>
      <c r="J75" t="s">
        <v>1347</v>
      </c>
      <c r="K75" t="s">
        <v>1444</v>
      </c>
      <c r="L75" t="s">
        <v>1445</v>
      </c>
      <c r="M75" t="s">
        <v>1403</v>
      </c>
      <c r="N75">
        <v>71730</v>
      </c>
      <c r="O75">
        <v>33.2044</v>
      </c>
      <c r="P75">
        <v>-92.630799999999994</v>
      </c>
      <c r="Q75">
        <v>1322220925236</v>
      </c>
      <c r="R75" s="61" t="s">
        <v>1749</v>
      </c>
      <c r="T75" t="s">
        <v>1769</v>
      </c>
      <c r="W75">
        <v>562211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5</v>
      </c>
      <c r="AN75">
        <v>0</v>
      </c>
      <c r="AO75">
        <v>0</v>
      </c>
      <c r="AP75">
        <v>0</v>
      </c>
      <c r="AQ75">
        <v>0</v>
      </c>
      <c r="AR75">
        <f t="shared" si="1"/>
        <v>5</v>
      </c>
    </row>
    <row r="76" spans="1:44" x14ac:dyDescent="0.25">
      <c r="A76" s="61" t="s">
        <v>1553</v>
      </c>
      <c r="B76" t="s">
        <v>150</v>
      </c>
      <c r="D76" t="s">
        <v>151</v>
      </c>
      <c r="E76">
        <v>2022</v>
      </c>
      <c r="F76" t="s">
        <v>1837</v>
      </c>
      <c r="G76">
        <v>110000465719</v>
      </c>
      <c r="H76" t="s">
        <v>1841</v>
      </c>
      <c r="I76" t="s">
        <v>1848</v>
      </c>
      <c r="J76" t="s">
        <v>1849</v>
      </c>
      <c r="K76" t="s">
        <v>1850</v>
      </c>
      <c r="L76" t="s">
        <v>1851</v>
      </c>
      <c r="M76" t="s">
        <v>53</v>
      </c>
      <c r="N76">
        <v>79086</v>
      </c>
      <c r="O76">
        <v>35.951943999999997</v>
      </c>
      <c r="P76">
        <v>-101.87388900000001</v>
      </c>
      <c r="Q76">
        <v>1322221458250</v>
      </c>
      <c r="R76" s="61" t="s">
        <v>1751</v>
      </c>
      <c r="T76" t="s">
        <v>1857</v>
      </c>
      <c r="W76">
        <v>324110</v>
      </c>
      <c r="Y76">
        <v>250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H76">
        <v>0</v>
      </c>
      <c r="AI76">
        <v>0</v>
      </c>
      <c r="AJ76">
        <v>0</v>
      </c>
      <c r="AK76">
        <v>0</v>
      </c>
      <c r="AL76">
        <v>0.1</v>
      </c>
      <c r="AM76">
        <v>0.1</v>
      </c>
      <c r="AN76">
        <v>0</v>
      </c>
      <c r="AO76">
        <v>0</v>
      </c>
      <c r="AP76">
        <v>0</v>
      </c>
      <c r="AQ76">
        <v>0</v>
      </c>
      <c r="AR76">
        <f t="shared" si="1"/>
        <v>250.2</v>
      </c>
    </row>
    <row r="77" spans="1:44" x14ac:dyDescent="0.25">
      <c r="A77" s="61" t="s">
        <v>1553</v>
      </c>
      <c r="B77" t="s">
        <v>150</v>
      </c>
      <c r="D77" t="s">
        <v>151</v>
      </c>
      <c r="E77">
        <v>2022</v>
      </c>
      <c r="F77" t="s">
        <v>47</v>
      </c>
      <c r="G77">
        <v>110008170237</v>
      </c>
      <c r="H77" t="s">
        <v>48</v>
      </c>
      <c r="I77" t="s">
        <v>49</v>
      </c>
      <c r="J77" t="s">
        <v>50</v>
      </c>
      <c r="K77" t="s">
        <v>51</v>
      </c>
      <c r="L77" t="s">
        <v>52</v>
      </c>
      <c r="M77" t="s">
        <v>53</v>
      </c>
      <c r="N77">
        <v>775413257</v>
      </c>
      <c r="O77">
        <v>28.980146999999999</v>
      </c>
      <c r="P77">
        <v>-95.342271999999994</v>
      </c>
      <c r="Q77">
        <v>1322221240361</v>
      </c>
      <c r="R77" s="61" t="s">
        <v>1749</v>
      </c>
      <c r="T77" t="s">
        <v>153</v>
      </c>
      <c r="W77">
        <v>325199</v>
      </c>
      <c r="Y77">
        <v>0</v>
      </c>
      <c r="Z77">
        <v>0</v>
      </c>
      <c r="AA77">
        <v>0</v>
      </c>
      <c r="AB77">
        <v>1</v>
      </c>
      <c r="AC77">
        <v>0</v>
      </c>
      <c r="AD77">
        <v>0</v>
      </c>
      <c r="AE77">
        <v>0</v>
      </c>
      <c r="AF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f t="shared" si="1"/>
        <v>1</v>
      </c>
    </row>
    <row r="78" spans="1:44" hidden="1" x14ac:dyDescent="0.25">
      <c r="A78" s="61" t="s">
        <v>1553</v>
      </c>
      <c r="B78" t="s">
        <v>150</v>
      </c>
      <c r="D78" t="s">
        <v>151</v>
      </c>
      <c r="E78">
        <v>2023</v>
      </c>
      <c r="F78" t="s">
        <v>1545</v>
      </c>
      <c r="G78">
        <v>110000572675</v>
      </c>
      <c r="H78" t="s">
        <v>1584</v>
      </c>
      <c r="I78" t="s">
        <v>1384</v>
      </c>
      <c r="J78" t="s">
        <v>1385</v>
      </c>
      <c r="K78" t="s">
        <v>81</v>
      </c>
      <c r="L78" t="s">
        <v>82</v>
      </c>
      <c r="M78" t="s">
        <v>62</v>
      </c>
      <c r="N78">
        <v>70764</v>
      </c>
      <c r="O78">
        <v>30.259399999999999</v>
      </c>
      <c r="P78">
        <v>-91.173699999999997</v>
      </c>
      <c r="Q78">
        <v>1323222269348</v>
      </c>
      <c r="R78">
        <v>11</v>
      </c>
      <c r="T78" t="s">
        <v>1783</v>
      </c>
      <c r="W78">
        <v>325211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f t="shared" si="1"/>
        <v>0</v>
      </c>
    </row>
    <row r="79" spans="1:44" hidden="1" x14ac:dyDescent="0.25">
      <c r="A79" s="61" t="s">
        <v>1553</v>
      </c>
      <c r="B79" t="s">
        <v>150</v>
      </c>
      <c r="D79" t="s">
        <v>151</v>
      </c>
      <c r="E79">
        <v>2023</v>
      </c>
      <c r="F79" t="s">
        <v>83</v>
      </c>
      <c r="G79">
        <v>110002054482</v>
      </c>
      <c r="H79" t="s">
        <v>84</v>
      </c>
      <c r="I79" t="s">
        <v>1396</v>
      </c>
      <c r="J79" t="s">
        <v>86</v>
      </c>
      <c r="K79" t="s">
        <v>75</v>
      </c>
      <c r="L79" t="s">
        <v>76</v>
      </c>
      <c r="M79" t="s">
        <v>62</v>
      </c>
      <c r="N79">
        <v>70669</v>
      </c>
      <c r="O79">
        <v>30.252222</v>
      </c>
      <c r="P79">
        <v>-93.284443999999993</v>
      </c>
      <c r="Q79">
        <v>1323222130231</v>
      </c>
      <c r="R79" s="61" t="s">
        <v>1756</v>
      </c>
      <c r="T79" t="s">
        <v>1787</v>
      </c>
      <c r="W79">
        <v>325110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f t="shared" si="1"/>
        <v>0</v>
      </c>
    </row>
    <row r="80" spans="1:44" x14ac:dyDescent="0.25">
      <c r="A80" s="61" t="s">
        <v>1553</v>
      </c>
      <c r="B80" t="s">
        <v>150</v>
      </c>
      <c r="D80" t="s">
        <v>151</v>
      </c>
      <c r="E80">
        <v>2022</v>
      </c>
      <c r="F80" t="s">
        <v>126</v>
      </c>
      <c r="G80">
        <v>110018925957</v>
      </c>
      <c r="H80" t="s">
        <v>127</v>
      </c>
      <c r="I80" t="s">
        <v>128</v>
      </c>
      <c r="J80" t="s">
        <v>129</v>
      </c>
      <c r="K80" t="s">
        <v>130</v>
      </c>
      <c r="L80" t="s">
        <v>131</v>
      </c>
      <c r="M80" t="s">
        <v>53</v>
      </c>
      <c r="N80">
        <v>77978</v>
      </c>
      <c r="O80">
        <v>28.697590000000002</v>
      </c>
      <c r="P80">
        <v>-96.542101000000002</v>
      </c>
      <c r="Q80">
        <v>1322221556133</v>
      </c>
      <c r="R80" s="61" t="s">
        <v>1756</v>
      </c>
      <c r="T80" t="s">
        <v>157</v>
      </c>
      <c r="W80">
        <v>325199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H80">
        <v>1</v>
      </c>
      <c r="AI80">
        <v>0</v>
      </c>
      <c r="AJ80">
        <v>0</v>
      </c>
      <c r="AK80">
        <v>0</v>
      </c>
      <c r="AL80">
        <v>11630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f t="shared" si="1"/>
        <v>11631</v>
      </c>
    </row>
    <row r="81" spans="1:44" hidden="1" x14ac:dyDescent="0.25">
      <c r="A81" s="61" t="s">
        <v>1553</v>
      </c>
      <c r="B81" t="s">
        <v>150</v>
      </c>
      <c r="D81" t="s">
        <v>151</v>
      </c>
      <c r="E81">
        <v>2023</v>
      </c>
      <c r="F81" t="s">
        <v>1529</v>
      </c>
      <c r="G81">
        <v>110000597444</v>
      </c>
      <c r="H81" t="s">
        <v>1570</v>
      </c>
      <c r="I81" t="s">
        <v>1352</v>
      </c>
      <c r="J81" t="s">
        <v>1353</v>
      </c>
      <c r="K81" t="s">
        <v>60</v>
      </c>
      <c r="L81" t="s">
        <v>61</v>
      </c>
      <c r="M81" t="s">
        <v>62</v>
      </c>
      <c r="N81">
        <v>70805</v>
      </c>
      <c r="O81">
        <v>30.503799999999998</v>
      </c>
      <c r="P81">
        <v>-91.186496000000005</v>
      </c>
      <c r="Q81">
        <v>1323222078483</v>
      </c>
      <c r="R81" s="61" t="s">
        <v>1756</v>
      </c>
      <c r="T81" t="s">
        <v>157</v>
      </c>
      <c r="W81">
        <v>325211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f t="shared" si="1"/>
        <v>0</v>
      </c>
    </row>
    <row r="82" spans="1:44" hidden="1" x14ac:dyDescent="0.25">
      <c r="A82" s="61" t="s">
        <v>1553</v>
      </c>
      <c r="B82" t="s">
        <v>150</v>
      </c>
      <c r="D82" t="s">
        <v>151</v>
      </c>
      <c r="E82">
        <v>2023</v>
      </c>
      <c r="F82" t="s">
        <v>1827</v>
      </c>
      <c r="I82" t="s">
        <v>1828</v>
      </c>
      <c r="J82" t="s">
        <v>1829</v>
      </c>
      <c r="K82" t="s">
        <v>135</v>
      </c>
      <c r="L82" t="s">
        <v>108</v>
      </c>
      <c r="M82" t="s">
        <v>53</v>
      </c>
      <c r="N82">
        <v>77507</v>
      </c>
      <c r="O82">
        <v>29.640402999999999</v>
      </c>
      <c r="P82">
        <v>-95.070325999999994</v>
      </c>
      <c r="Q82">
        <v>1323222340022</v>
      </c>
      <c r="R82" s="61" t="s">
        <v>1752</v>
      </c>
      <c r="T82" t="s">
        <v>1833</v>
      </c>
      <c r="W82">
        <v>562211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f t="shared" si="1"/>
        <v>0</v>
      </c>
    </row>
    <row r="83" spans="1:44" x14ac:dyDescent="0.25">
      <c r="A83" s="61" t="s">
        <v>1553</v>
      </c>
      <c r="B83" t="s">
        <v>150</v>
      </c>
      <c r="D83" t="s">
        <v>151</v>
      </c>
      <c r="E83">
        <v>2022</v>
      </c>
      <c r="F83" t="s">
        <v>121</v>
      </c>
      <c r="G83">
        <v>110066943605</v>
      </c>
      <c r="H83" t="s">
        <v>122</v>
      </c>
      <c r="I83" t="s">
        <v>167</v>
      </c>
      <c r="J83" t="s">
        <v>50</v>
      </c>
      <c r="K83" t="s">
        <v>51</v>
      </c>
      <c r="L83" t="s">
        <v>52</v>
      </c>
      <c r="M83" t="s">
        <v>53</v>
      </c>
      <c r="N83">
        <v>77541</v>
      </c>
      <c r="O83">
        <v>28.969389</v>
      </c>
      <c r="P83">
        <v>-95.379527999999993</v>
      </c>
      <c r="Q83">
        <v>1322221322959</v>
      </c>
      <c r="R83" s="61" t="s">
        <v>1757</v>
      </c>
      <c r="T83" t="s">
        <v>166</v>
      </c>
      <c r="W83">
        <v>325199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H83">
        <v>0</v>
      </c>
      <c r="AI83">
        <v>0</v>
      </c>
      <c r="AJ83">
        <v>0</v>
      </c>
      <c r="AK83">
        <v>0</v>
      </c>
      <c r="AL83">
        <v>69</v>
      </c>
      <c r="AM83">
        <v>0</v>
      </c>
      <c r="AN83">
        <v>0</v>
      </c>
      <c r="AO83">
        <v>0</v>
      </c>
      <c r="AP83">
        <v>0</v>
      </c>
      <c r="AQ83">
        <v>0</v>
      </c>
      <c r="AR83">
        <f t="shared" si="1"/>
        <v>69</v>
      </c>
    </row>
    <row r="84" spans="1:44" x14ac:dyDescent="0.25">
      <c r="A84" s="61" t="s">
        <v>1553</v>
      </c>
      <c r="B84" t="s">
        <v>150</v>
      </c>
      <c r="D84" t="s">
        <v>151</v>
      </c>
      <c r="E84">
        <v>2022</v>
      </c>
      <c r="F84" t="s">
        <v>1538</v>
      </c>
      <c r="G84">
        <v>110000451029</v>
      </c>
      <c r="H84" t="s">
        <v>1578</v>
      </c>
      <c r="I84" t="s">
        <v>1370</v>
      </c>
      <c r="J84" t="s">
        <v>1371</v>
      </c>
      <c r="K84" t="s">
        <v>1444</v>
      </c>
      <c r="L84" t="s">
        <v>1445</v>
      </c>
      <c r="M84" t="s">
        <v>1403</v>
      </c>
      <c r="N84">
        <v>71730</v>
      </c>
      <c r="O84">
        <v>33.200279000000002</v>
      </c>
      <c r="P84">
        <v>-92.610922000000002</v>
      </c>
      <c r="Q84">
        <v>1322221002328</v>
      </c>
      <c r="R84" s="61" t="s">
        <v>1750</v>
      </c>
      <c r="T84" t="s">
        <v>1776</v>
      </c>
      <c r="W84">
        <v>325199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H84">
        <v>35263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f t="shared" si="1"/>
        <v>35263</v>
      </c>
    </row>
    <row r="85" spans="1:44" x14ac:dyDescent="0.25">
      <c r="A85" s="61" t="s">
        <v>1553</v>
      </c>
      <c r="B85" t="s">
        <v>150</v>
      </c>
      <c r="D85" t="s">
        <v>151</v>
      </c>
      <c r="E85">
        <v>2022</v>
      </c>
      <c r="F85" t="s">
        <v>92</v>
      </c>
      <c r="G85">
        <v>110000597328</v>
      </c>
      <c r="H85" t="s">
        <v>93</v>
      </c>
      <c r="I85" t="s">
        <v>94</v>
      </c>
      <c r="J85" t="s">
        <v>95</v>
      </c>
      <c r="K85" t="s">
        <v>96</v>
      </c>
      <c r="L85" t="s">
        <v>164</v>
      </c>
      <c r="M85" t="s">
        <v>62</v>
      </c>
      <c r="N85">
        <v>70723</v>
      </c>
      <c r="O85">
        <v>30.05509</v>
      </c>
      <c r="P85">
        <v>-90.830839999999995</v>
      </c>
      <c r="Q85">
        <v>1322221404066</v>
      </c>
      <c r="R85" s="61" t="s">
        <v>1754</v>
      </c>
      <c r="T85" t="s">
        <v>1779</v>
      </c>
      <c r="W85">
        <v>325180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16.7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f t="shared" si="1"/>
        <v>16.7</v>
      </c>
    </row>
    <row r="86" spans="1:44" x14ac:dyDescent="0.25">
      <c r="A86" s="61" t="s">
        <v>1553</v>
      </c>
      <c r="B86" t="s">
        <v>150</v>
      </c>
      <c r="D86" t="s">
        <v>151</v>
      </c>
      <c r="E86">
        <v>2022</v>
      </c>
      <c r="F86" t="s">
        <v>87</v>
      </c>
      <c r="G86">
        <v>110000449774</v>
      </c>
      <c r="H86" t="s">
        <v>88</v>
      </c>
      <c r="I86" t="s">
        <v>89</v>
      </c>
      <c r="J86" t="s">
        <v>90</v>
      </c>
      <c r="K86" t="s">
        <v>68</v>
      </c>
      <c r="L86" t="s">
        <v>69</v>
      </c>
      <c r="M86" t="s">
        <v>62</v>
      </c>
      <c r="N86">
        <v>70734</v>
      </c>
      <c r="O86">
        <v>30.181861999999999</v>
      </c>
      <c r="P86">
        <v>-90.986958999999999</v>
      </c>
      <c r="Q86">
        <v>1322221279882</v>
      </c>
      <c r="R86" s="61" t="s">
        <v>1757</v>
      </c>
      <c r="T86" t="s">
        <v>1779</v>
      </c>
      <c r="W86">
        <v>325199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15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f t="shared" si="1"/>
        <v>15</v>
      </c>
    </row>
    <row r="87" spans="1:44" hidden="1" x14ac:dyDescent="0.25">
      <c r="A87" s="61" t="s">
        <v>1553</v>
      </c>
      <c r="B87" t="s">
        <v>150</v>
      </c>
      <c r="D87" t="s">
        <v>1512</v>
      </c>
      <c r="E87">
        <v>2023</v>
      </c>
      <c r="F87" t="s">
        <v>1543</v>
      </c>
      <c r="G87">
        <v>110071045224</v>
      </c>
      <c r="I87" t="s">
        <v>1380</v>
      </c>
      <c r="J87" t="s">
        <v>1381</v>
      </c>
      <c r="K87" t="s">
        <v>1495</v>
      </c>
      <c r="L87" t="s">
        <v>1496</v>
      </c>
      <c r="M87" t="s">
        <v>53</v>
      </c>
      <c r="N87">
        <v>76010</v>
      </c>
      <c r="O87">
        <v>32.712986000000001</v>
      </c>
      <c r="P87">
        <v>-97.056126000000006</v>
      </c>
      <c r="Q87">
        <v>1323221617020</v>
      </c>
      <c r="T87" t="s">
        <v>1781</v>
      </c>
      <c r="W87">
        <v>325510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f t="shared" si="1"/>
        <v>0</v>
      </c>
    </row>
    <row r="88" spans="1:44" x14ac:dyDescent="0.25">
      <c r="A88" s="61" t="s">
        <v>1553</v>
      </c>
      <c r="B88" t="s">
        <v>150</v>
      </c>
      <c r="D88" t="s">
        <v>151</v>
      </c>
      <c r="E88">
        <v>2022</v>
      </c>
      <c r="F88" t="s">
        <v>110</v>
      </c>
      <c r="G88">
        <v>110015742204</v>
      </c>
      <c r="H88" t="s">
        <v>111</v>
      </c>
      <c r="I88" t="s">
        <v>112</v>
      </c>
      <c r="J88" t="s">
        <v>113</v>
      </c>
      <c r="K88" t="s">
        <v>114</v>
      </c>
      <c r="L88" t="s">
        <v>108</v>
      </c>
      <c r="M88" t="s">
        <v>53</v>
      </c>
      <c r="N88">
        <v>77536</v>
      </c>
      <c r="O88">
        <v>29.728559000000001</v>
      </c>
      <c r="P88">
        <v>-95.110764000000003</v>
      </c>
      <c r="Q88">
        <v>1322221049719</v>
      </c>
      <c r="R88" s="61" t="s">
        <v>1756</v>
      </c>
      <c r="T88" t="s">
        <v>1779</v>
      </c>
      <c r="W88">
        <v>325199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H88">
        <v>2.1</v>
      </c>
      <c r="AI88">
        <v>0</v>
      </c>
      <c r="AJ88">
        <v>0</v>
      </c>
      <c r="AK88">
        <v>0</v>
      </c>
      <c r="AL88">
        <v>0.48</v>
      </c>
      <c r="AM88">
        <v>0</v>
      </c>
      <c r="AN88">
        <v>0</v>
      </c>
      <c r="AO88">
        <v>0</v>
      </c>
      <c r="AP88">
        <v>0</v>
      </c>
      <c r="AQ88">
        <v>0</v>
      </c>
      <c r="AR88">
        <f t="shared" si="1"/>
        <v>2.58</v>
      </c>
    </row>
    <row r="89" spans="1:44" x14ac:dyDescent="0.25">
      <c r="A89" s="61" t="s">
        <v>1553</v>
      </c>
      <c r="B89" t="s">
        <v>150</v>
      </c>
      <c r="D89" t="s">
        <v>151</v>
      </c>
      <c r="E89">
        <v>2022</v>
      </c>
      <c r="F89" t="s">
        <v>103</v>
      </c>
      <c r="G89">
        <v>110017769734</v>
      </c>
      <c r="H89" t="s">
        <v>104</v>
      </c>
      <c r="I89" t="s">
        <v>105</v>
      </c>
      <c r="J89" t="s">
        <v>106</v>
      </c>
      <c r="K89" t="s">
        <v>107</v>
      </c>
      <c r="L89" t="s">
        <v>108</v>
      </c>
      <c r="M89" t="s">
        <v>53</v>
      </c>
      <c r="N89">
        <v>77571</v>
      </c>
      <c r="O89">
        <v>29.723700000000001</v>
      </c>
      <c r="P89">
        <v>-95.074079999999995</v>
      </c>
      <c r="Q89">
        <v>1322221024615</v>
      </c>
      <c r="R89" s="61" t="s">
        <v>1756</v>
      </c>
      <c r="T89" t="s">
        <v>1779</v>
      </c>
      <c r="W89">
        <v>325199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H89">
        <v>0</v>
      </c>
      <c r="AI89">
        <v>0</v>
      </c>
      <c r="AJ89">
        <v>0</v>
      </c>
      <c r="AK89">
        <v>0</v>
      </c>
      <c r="AL89">
        <v>8.91</v>
      </c>
      <c r="AM89">
        <v>0.18</v>
      </c>
      <c r="AN89">
        <v>0</v>
      </c>
      <c r="AO89">
        <v>0</v>
      </c>
      <c r="AP89">
        <v>0</v>
      </c>
      <c r="AQ89">
        <v>0</v>
      </c>
      <c r="AR89">
        <f t="shared" si="1"/>
        <v>9.09</v>
      </c>
    </row>
    <row r="90" spans="1:44" x14ac:dyDescent="0.25">
      <c r="A90" s="61" t="s">
        <v>1553</v>
      </c>
      <c r="B90" t="s">
        <v>150</v>
      </c>
      <c r="D90" t="s">
        <v>151</v>
      </c>
      <c r="E90">
        <v>2022</v>
      </c>
      <c r="F90" t="s">
        <v>1544</v>
      </c>
      <c r="G90">
        <v>110000385592</v>
      </c>
      <c r="H90" t="s">
        <v>1583</v>
      </c>
      <c r="I90" t="s">
        <v>1382</v>
      </c>
      <c r="J90" t="s">
        <v>1383</v>
      </c>
      <c r="K90" t="s">
        <v>1498</v>
      </c>
      <c r="L90" t="s">
        <v>1499</v>
      </c>
      <c r="M90" t="s">
        <v>1462</v>
      </c>
      <c r="N90">
        <v>44044</v>
      </c>
      <c r="O90">
        <v>41.324167000000003</v>
      </c>
      <c r="P90">
        <v>-82.034722000000002</v>
      </c>
      <c r="Q90">
        <v>1322221439298</v>
      </c>
      <c r="R90" s="61" t="s">
        <v>1751</v>
      </c>
      <c r="T90" t="s">
        <v>1782</v>
      </c>
      <c r="W90">
        <v>562211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H90">
        <v>8.0000000000000002E-3</v>
      </c>
      <c r="AI90">
        <v>0</v>
      </c>
      <c r="AJ90">
        <v>0</v>
      </c>
      <c r="AK90">
        <v>0</v>
      </c>
      <c r="AL90">
        <v>0</v>
      </c>
      <c r="AM90">
        <v>8.9999999999999993E-3</v>
      </c>
      <c r="AN90">
        <v>0</v>
      </c>
      <c r="AO90">
        <v>0</v>
      </c>
      <c r="AP90">
        <v>0</v>
      </c>
      <c r="AQ90">
        <v>0</v>
      </c>
      <c r="AR90">
        <f t="shared" si="1"/>
        <v>1.7000000000000001E-2</v>
      </c>
    </row>
    <row r="91" spans="1:44" x14ac:dyDescent="0.25">
      <c r="A91" s="61" t="s">
        <v>1553</v>
      </c>
      <c r="B91" t="s">
        <v>150</v>
      </c>
      <c r="D91" t="s">
        <v>151</v>
      </c>
      <c r="E91">
        <v>2022</v>
      </c>
      <c r="F91" t="s">
        <v>1547</v>
      </c>
      <c r="G91">
        <v>110017743281</v>
      </c>
      <c r="H91" t="s">
        <v>1586</v>
      </c>
      <c r="I91" t="s">
        <v>1388</v>
      </c>
      <c r="J91" t="s">
        <v>1389</v>
      </c>
      <c r="K91" t="s">
        <v>114</v>
      </c>
      <c r="L91" t="s">
        <v>108</v>
      </c>
      <c r="M91" t="s">
        <v>53</v>
      </c>
      <c r="N91">
        <v>77536</v>
      </c>
      <c r="O91">
        <v>29.734269999999999</v>
      </c>
      <c r="P91">
        <v>-95.089860000000002</v>
      </c>
      <c r="Q91">
        <v>1322221455443</v>
      </c>
      <c r="R91" s="61" t="s">
        <v>1752</v>
      </c>
      <c r="T91" t="s">
        <v>1784</v>
      </c>
      <c r="W91">
        <v>562211</v>
      </c>
      <c r="Y91">
        <v>25131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f t="shared" si="1"/>
        <v>25131</v>
      </c>
    </row>
    <row r="92" spans="1:44" x14ac:dyDescent="0.25">
      <c r="A92" s="61" t="s">
        <v>1553</v>
      </c>
      <c r="B92" t="s">
        <v>150</v>
      </c>
      <c r="D92" t="s">
        <v>151</v>
      </c>
      <c r="E92">
        <v>2022</v>
      </c>
      <c r="F92" t="s">
        <v>1548</v>
      </c>
      <c r="G92">
        <v>110007175154</v>
      </c>
      <c r="H92" t="s">
        <v>1587</v>
      </c>
      <c r="I92" t="s">
        <v>1390</v>
      </c>
      <c r="J92" t="s">
        <v>1391</v>
      </c>
      <c r="K92" t="s">
        <v>1504</v>
      </c>
      <c r="L92" t="s">
        <v>131</v>
      </c>
      <c r="M92" t="s">
        <v>53</v>
      </c>
      <c r="N92">
        <v>77983</v>
      </c>
      <c r="O92">
        <v>28.510636000000002</v>
      </c>
      <c r="P92">
        <v>-96.771527000000006</v>
      </c>
      <c r="Q92">
        <v>1322221040482</v>
      </c>
      <c r="R92" s="61" t="s">
        <v>1750</v>
      </c>
      <c r="T92" t="s">
        <v>153</v>
      </c>
      <c r="W92">
        <v>325199</v>
      </c>
      <c r="Y92">
        <v>0</v>
      </c>
      <c r="Z92">
        <v>0</v>
      </c>
      <c r="AA92">
        <v>0</v>
      </c>
      <c r="AB92">
        <v>1</v>
      </c>
      <c r="AC92">
        <v>0</v>
      </c>
      <c r="AD92">
        <v>0</v>
      </c>
      <c r="AE92">
        <v>0</v>
      </c>
      <c r="AF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f t="shared" si="1"/>
        <v>1</v>
      </c>
    </row>
    <row r="93" spans="1:44" hidden="1" x14ac:dyDescent="0.25">
      <c r="A93" s="61" t="s">
        <v>1553</v>
      </c>
      <c r="B93" t="s">
        <v>150</v>
      </c>
      <c r="D93" t="s">
        <v>151</v>
      </c>
      <c r="E93">
        <v>2023</v>
      </c>
      <c r="F93" t="s">
        <v>47</v>
      </c>
      <c r="G93">
        <v>110008170237</v>
      </c>
      <c r="H93" t="s">
        <v>48</v>
      </c>
      <c r="I93" t="s">
        <v>49</v>
      </c>
      <c r="J93" t="s">
        <v>50</v>
      </c>
      <c r="K93" t="s">
        <v>51</v>
      </c>
      <c r="L93" t="s">
        <v>52</v>
      </c>
      <c r="M93" t="s">
        <v>53</v>
      </c>
      <c r="N93">
        <v>775413257</v>
      </c>
      <c r="O93">
        <v>28.980146999999999</v>
      </c>
      <c r="P93">
        <v>-95.342271999999994</v>
      </c>
      <c r="Q93">
        <v>1323222253015</v>
      </c>
      <c r="R93" s="61" t="s">
        <v>1755</v>
      </c>
      <c r="T93" t="s">
        <v>153</v>
      </c>
      <c r="W93">
        <v>325199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f t="shared" si="1"/>
        <v>0</v>
      </c>
    </row>
    <row r="94" spans="1:44" hidden="1" x14ac:dyDescent="0.25">
      <c r="A94" s="61" t="s">
        <v>1553</v>
      </c>
      <c r="B94" t="s">
        <v>150</v>
      </c>
      <c r="D94" t="s">
        <v>151</v>
      </c>
      <c r="E94">
        <v>2023</v>
      </c>
      <c r="F94" t="s">
        <v>47</v>
      </c>
      <c r="G94">
        <v>110008170237</v>
      </c>
      <c r="H94" t="s">
        <v>48</v>
      </c>
      <c r="I94" t="s">
        <v>49</v>
      </c>
      <c r="J94" t="s">
        <v>50</v>
      </c>
      <c r="K94" t="s">
        <v>51</v>
      </c>
      <c r="L94" t="s">
        <v>52</v>
      </c>
      <c r="M94" t="s">
        <v>53</v>
      </c>
      <c r="N94">
        <v>775413257</v>
      </c>
      <c r="O94">
        <v>28.980146999999999</v>
      </c>
      <c r="P94">
        <v>-95.342271999999994</v>
      </c>
      <c r="Q94">
        <v>1323222253344</v>
      </c>
      <c r="R94" s="61" t="s">
        <v>1749</v>
      </c>
      <c r="T94" t="s">
        <v>153</v>
      </c>
      <c r="W94">
        <v>325199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f t="shared" si="1"/>
        <v>0</v>
      </c>
    </row>
    <row r="95" spans="1:44" hidden="1" x14ac:dyDescent="0.25">
      <c r="A95" s="61" t="s">
        <v>1553</v>
      </c>
      <c r="B95" t="s">
        <v>150</v>
      </c>
      <c r="D95" t="s">
        <v>151</v>
      </c>
      <c r="E95">
        <v>2023</v>
      </c>
      <c r="F95" t="s">
        <v>1531</v>
      </c>
      <c r="G95">
        <v>110027242320</v>
      </c>
      <c r="H95" t="s">
        <v>1572</v>
      </c>
      <c r="I95" t="s">
        <v>1356</v>
      </c>
      <c r="J95" t="s">
        <v>1357</v>
      </c>
      <c r="K95" t="s">
        <v>1460</v>
      </c>
      <c r="L95" t="s">
        <v>1461</v>
      </c>
      <c r="M95" t="s">
        <v>1462</v>
      </c>
      <c r="N95">
        <v>43920</v>
      </c>
      <c r="O95">
        <v>40.631622</v>
      </c>
      <c r="P95">
        <v>-80.546319999999994</v>
      </c>
      <c r="Q95">
        <v>1323221751668</v>
      </c>
      <c r="R95" s="61" t="s">
        <v>1751</v>
      </c>
      <c r="T95" t="s">
        <v>1834</v>
      </c>
      <c r="W95">
        <v>562213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f t="shared" si="1"/>
        <v>0</v>
      </c>
    </row>
    <row r="96" spans="1:44" hidden="1" x14ac:dyDescent="0.25">
      <c r="A96" s="61" t="s">
        <v>1553</v>
      </c>
      <c r="B96" t="s">
        <v>150</v>
      </c>
      <c r="D96" t="s">
        <v>151</v>
      </c>
      <c r="E96">
        <v>2023</v>
      </c>
      <c r="F96" t="s">
        <v>1520</v>
      </c>
      <c r="G96">
        <v>110056953765</v>
      </c>
      <c r="H96" t="s">
        <v>1561</v>
      </c>
      <c r="I96" t="s">
        <v>1334</v>
      </c>
      <c r="J96" t="s">
        <v>1335</v>
      </c>
      <c r="K96" t="s">
        <v>1426</v>
      </c>
      <c r="L96" t="s">
        <v>1427</v>
      </c>
      <c r="M96" t="s">
        <v>1428</v>
      </c>
      <c r="N96">
        <v>63461</v>
      </c>
      <c r="O96">
        <v>39.834117999999997</v>
      </c>
      <c r="P96">
        <v>-91.436790999999999</v>
      </c>
      <c r="Q96">
        <v>1323222040026</v>
      </c>
      <c r="R96" s="61" t="s">
        <v>1753</v>
      </c>
      <c r="T96" t="s">
        <v>1765</v>
      </c>
      <c r="W96">
        <v>325320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f t="shared" si="1"/>
        <v>0</v>
      </c>
    </row>
    <row r="97" spans="1:44" x14ac:dyDescent="0.25">
      <c r="A97" s="61" t="s">
        <v>1553</v>
      </c>
      <c r="B97" t="s">
        <v>150</v>
      </c>
      <c r="D97" t="s">
        <v>151</v>
      </c>
      <c r="E97">
        <v>2022</v>
      </c>
      <c r="F97" t="s">
        <v>71</v>
      </c>
      <c r="G97">
        <v>110000494894</v>
      </c>
      <c r="H97" t="s">
        <v>72</v>
      </c>
      <c r="I97" t="s">
        <v>1398</v>
      </c>
      <c r="J97" t="s">
        <v>74</v>
      </c>
      <c r="K97" t="s">
        <v>75</v>
      </c>
      <c r="L97" t="s">
        <v>76</v>
      </c>
      <c r="M97" t="s">
        <v>62</v>
      </c>
      <c r="N97">
        <v>70669</v>
      </c>
      <c r="O97">
        <v>30.223500000000001</v>
      </c>
      <c r="P97">
        <v>-93.286900000000003</v>
      </c>
      <c r="Q97">
        <v>1322220872535</v>
      </c>
      <c r="R97" s="61" t="s">
        <v>1756</v>
      </c>
      <c r="T97" t="s">
        <v>1787</v>
      </c>
      <c r="W97">
        <v>325180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2900</v>
      </c>
      <c r="AN97">
        <v>0</v>
      </c>
      <c r="AO97">
        <v>0</v>
      </c>
      <c r="AP97">
        <v>0</v>
      </c>
      <c r="AQ97">
        <v>0</v>
      </c>
      <c r="AR97">
        <f t="shared" si="1"/>
        <v>2900</v>
      </c>
    </row>
    <row r="98" spans="1:44" hidden="1" x14ac:dyDescent="0.25">
      <c r="A98" s="61" t="s">
        <v>1553</v>
      </c>
      <c r="B98" t="s">
        <v>150</v>
      </c>
      <c r="D98" t="s">
        <v>151</v>
      </c>
      <c r="E98">
        <v>2023</v>
      </c>
      <c r="F98" t="s">
        <v>1518</v>
      </c>
      <c r="G98">
        <v>110000445929</v>
      </c>
      <c r="H98" t="s">
        <v>1559</v>
      </c>
      <c r="I98" t="s">
        <v>1330</v>
      </c>
      <c r="J98" t="s">
        <v>1331</v>
      </c>
      <c r="K98" t="s">
        <v>1418</v>
      </c>
      <c r="L98" t="s">
        <v>1419</v>
      </c>
      <c r="M98" t="s">
        <v>1420</v>
      </c>
      <c r="N98">
        <v>66720</v>
      </c>
      <c r="O98">
        <v>37.698785999999998</v>
      </c>
      <c r="P98">
        <v>-95.459748000000005</v>
      </c>
      <c r="Q98">
        <v>1323222064560</v>
      </c>
      <c r="R98" s="61" t="s">
        <v>1752</v>
      </c>
      <c r="T98" t="s">
        <v>1763</v>
      </c>
      <c r="W98">
        <v>327310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f t="shared" si="1"/>
        <v>0</v>
      </c>
    </row>
    <row r="99" spans="1:44" x14ac:dyDescent="0.25">
      <c r="A99" s="61" t="s">
        <v>1553</v>
      </c>
      <c r="B99" t="s">
        <v>150</v>
      </c>
      <c r="D99" t="s">
        <v>151</v>
      </c>
      <c r="E99">
        <v>2023</v>
      </c>
      <c r="F99" t="s">
        <v>1513</v>
      </c>
      <c r="G99">
        <v>110000743508</v>
      </c>
      <c r="H99" t="s">
        <v>1554</v>
      </c>
      <c r="I99" t="s">
        <v>1320</v>
      </c>
      <c r="J99" t="s">
        <v>1321</v>
      </c>
      <c r="K99" t="s">
        <v>1401</v>
      </c>
      <c r="L99" t="s">
        <v>1402</v>
      </c>
      <c r="M99" t="s">
        <v>1403</v>
      </c>
      <c r="N99">
        <v>71753</v>
      </c>
      <c r="O99">
        <v>33.175600000000003</v>
      </c>
      <c r="P99">
        <v>-93.216899999999995</v>
      </c>
      <c r="Q99">
        <v>1323221735715</v>
      </c>
      <c r="R99" s="61" t="s">
        <v>1749</v>
      </c>
      <c r="T99" t="s">
        <v>1759</v>
      </c>
      <c r="W99">
        <v>325180</v>
      </c>
      <c r="Y99">
        <v>591</v>
      </c>
      <c r="Z99">
        <v>10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f t="shared" si="1"/>
        <v>601</v>
      </c>
    </row>
    <row r="100" spans="1:44" hidden="1" x14ac:dyDescent="0.25">
      <c r="A100" s="61" t="s">
        <v>1553</v>
      </c>
      <c r="B100" t="s">
        <v>150</v>
      </c>
      <c r="D100" t="s">
        <v>151</v>
      </c>
      <c r="E100">
        <v>2023</v>
      </c>
      <c r="F100" t="s">
        <v>1533</v>
      </c>
      <c r="G100">
        <v>110056963905</v>
      </c>
      <c r="H100" t="s">
        <v>1574</v>
      </c>
      <c r="I100" t="s">
        <v>1360</v>
      </c>
      <c r="J100" t="s">
        <v>1361</v>
      </c>
      <c r="K100" t="s">
        <v>1466</v>
      </c>
      <c r="L100" t="s">
        <v>1467</v>
      </c>
      <c r="M100" t="s">
        <v>1458</v>
      </c>
      <c r="N100">
        <v>29059</v>
      </c>
      <c r="O100">
        <v>33.277380000000001</v>
      </c>
      <c r="P100">
        <v>-80.430135000000007</v>
      </c>
      <c r="Q100">
        <v>1323222197473</v>
      </c>
      <c r="R100" s="61" t="s">
        <v>1751</v>
      </c>
      <c r="T100" t="s">
        <v>1772</v>
      </c>
      <c r="W100">
        <v>327310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f t="shared" si="1"/>
        <v>0</v>
      </c>
    </row>
    <row r="101" spans="1:44" hidden="1" x14ac:dyDescent="0.25">
      <c r="A101" s="61" t="s">
        <v>1553</v>
      </c>
      <c r="B101" t="s">
        <v>150</v>
      </c>
      <c r="D101" t="s">
        <v>151</v>
      </c>
      <c r="E101">
        <v>2023</v>
      </c>
      <c r="F101" t="s">
        <v>1551</v>
      </c>
      <c r="G101">
        <v>110000613747</v>
      </c>
      <c r="H101" t="s">
        <v>1590</v>
      </c>
      <c r="I101" t="s">
        <v>1396</v>
      </c>
      <c r="J101" t="s">
        <v>1397</v>
      </c>
      <c r="K101" t="s">
        <v>81</v>
      </c>
      <c r="L101" t="s">
        <v>82</v>
      </c>
      <c r="M101" t="s">
        <v>62</v>
      </c>
      <c r="N101">
        <v>70764</v>
      </c>
      <c r="O101">
        <v>30.262255</v>
      </c>
      <c r="P101">
        <v>-91.185837000000006</v>
      </c>
      <c r="Q101">
        <v>1323222060333</v>
      </c>
      <c r="R101" s="61" t="s">
        <v>1754</v>
      </c>
      <c r="T101" t="s">
        <v>1787</v>
      </c>
      <c r="W101">
        <v>325211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f t="shared" si="1"/>
        <v>0</v>
      </c>
    </row>
    <row r="102" spans="1:44" hidden="1" x14ac:dyDescent="0.25">
      <c r="A102" s="61" t="s">
        <v>1553</v>
      </c>
      <c r="B102" t="s">
        <v>150</v>
      </c>
      <c r="D102" t="s">
        <v>151</v>
      </c>
      <c r="E102">
        <v>2023</v>
      </c>
      <c r="F102" t="s">
        <v>1535</v>
      </c>
      <c r="G102">
        <v>110043972207</v>
      </c>
      <c r="H102" t="s">
        <v>1576</v>
      </c>
      <c r="I102" t="s">
        <v>1364</v>
      </c>
      <c r="J102" t="s">
        <v>1365</v>
      </c>
      <c r="K102" t="s">
        <v>1469</v>
      </c>
      <c r="L102" t="s">
        <v>1469</v>
      </c>
      <c r="M102" t="s">
        <v>1470</v>
      </c>
      <c r="N102">
        <v>60901</v>
      </c>
      <c r="O102">
        <v>41.085541999999997</v>
      </c>
      <c r="P102">
        <v>-87.880542000000005</v>
      </c>
      <c r="Q102">
        <v>1323221931532</v>
      </c>
      <c r="R102" s="61" t="s">
        <v>1749</v>
      </c>
      <c r="T102" t="s">
        <v>1774</v>
      </c>
      <c r="W102">
        <v>325613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f t="shared" si="1"/>
        <v>0</v>
      </c>
    </row>
    <row r="103" spans="1:44" x14ac:dyDescent="0.25">
      <c r="A103" s="61" t="s">
        <v>1553</v>
      </c>
      <c r="B103" t="s">
        <v>150</v>
      </c>
      <c r="D103" t="s">
        <v>151</v>
      </c>
      <c r="E103">
        <v>2023</v>
      </c>
      <c r="F103" t="s">
        <v>1523</v>
      </c>
      <c r="G103">
        <v>110016678969</v>
      </c>
      <c r="H103" t="s">
        <v>1564</v>
      </c>
      <c r="I103" t="s">
        <v>1340</v>
      </c>
      <c r="J103" t="s">
        <v>1341</v>
      </c>
      <c r="K103" t="s">
        <v>1437</v>
      </c>
      <c r="L103" t="s">
        <v>1437</v>
      </c>
      <c r="M103" t="s">
        <v>1420</v>
      </c>
      <c r="N103">
        <v>67460</v>
      </c>
      <c r="O103">
        <v>38.347278000000003</v>
      </c>
      <c r="P103">
        <v>-97.673845999999998</v>
      </c>
      <c r="Q103">
        <v>1323222149700</v>
      </c>
      <c r="R103" s="61" t="s">
        <v>1751</v>
      </c>
      <c r="T103" t="s">
        <v>1768</v>
      </c>
      <c r="W103">
        <v>324110</v>
      </c>
      <c r="Y103">
        <v>3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H103">
        <v>0</v>
      </c>
      <c r="AI103">
        <v>0</v>
      </c>
      <c r="AJ103">
        <v>0</v>
      </c>
      <c r="AK103">
        <v>0</v>
      </c>
      <c r="AL103">
        <v>1</v>
      </c>
      <c r="AM103">
        <v>1</v>
      </c>
      <c r="AN103">
        <v>0</v>
      </c>
      <c r="AO103">
        <v>0</v>
      </c>
      <c r="AP103">
        <v>0</v>
      </c>
      <c r="AQ103">
        <v>0</v>
      </c>
      <c r="AR103">
        <f t="shared" si="1"/>
        <v>5</v>
      </c>
    </row>
    <row r="104" spans="1:44" hidden="1" x14ac:dyDescent="0.25">
      <c r="A104" s="61" t="s">
        <v>1553</v>
      </c>
      <c r="B104" t="s">
        <v>150</v>
      </c>
      <c r="D104" t="s">
        <v>151</v>
      </c>
      <c r="E104">
        <v>2023</v>
      </c>
      <c r="F104" t="s">
        <v>64</v>
      </c>
      <c r="G104">
        <v>110000746328</v>
      </c>
      <c r="H104" t="s">
        <v>65</v>
      </c>
      <c r="I104" t="s">
        <v>66</v>
      </c>
      <c r="J104" t="s">
        <v>67</v>
      </c>
      <c r="K104" t="s">
        <v>68</v>
      </c>
      <c r="L104" t="s">
        <v>69</v>
      </c>
      <c r="M104" t="s">
        <v>62</v>
      </c>
      <c r="N104">
        <v>70734</v>
      </c>
      <c r="O104">
        <v>30.208604000000001</v>
      </c>
      <c r="P104">
        <v>-91.011127999999999</v>
      </c>
      <c r="Q104">
        <v>1323221820501</v>
      </c>
      <c r="R104" s="61" t="s">
        <v>1756</v>
      </c>
      <c r="T104" t="s">
        <v>1787</v>
      </c>
      <c r="W104">
        <v>325211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f t="shared" si="1"/>
        <v>0</v>
      </c>
    </row>
    <row r="105" spans="1:44" x14ac:dyDescent="0.25">
      <c r="A105" s="61" t="s">
        <v>1553</v>
      </c>
      <c r="B105" t="s">
        <v>150</v>
      </c>
      <c r="D105" t="s">
        <v>151</v>
      </c>
      <c r="E105">
        <v>2023</v>
      </c>
      <c r="F105" t="s">
        <v>1524</v>
      </c>
      <c r="G105">
        <v>110000906985</v>
      </c>
      <c r="H105" t="s">
        <v>1565</v>
      </c>
      <c r="I105" t="s">
        <v>1342</v>
      </c>
      <c r="J105" t="s">
        <v>1343</v>
      </c>
      <c r="K105" t="s">
        <v>1439</v>
      </c>
      <c r="L105" t="s">
        <v>1440</v>
      </c>
      <c r="M105" t="s">
        <v>1441</v>
      </c>
      <c r="N105">
        <v>84029</v>
      </c>
      <c r="O105">
        <v>40.734400000000001</v>
      </c>
      <c r="P105">
        <v>-112.96810000000001</v>
      </c>
      <c r="Q105">
        <v>1323222234231</v>
      </c>
      <c r="R105" s="61" t="s">
        <v>1751</v>
      </c>
      <c r="T105" t="s">
        <v>1769</v>
      </c>
      <c r="W105">
        <v>562211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1</v>
      </c>
      <c r="AN105">
        <v>0</v>
      </c>
      <c r="AO105">
        <v>0</v>
      </c>
      <c r="AP105">
        <v>0</v>
      </c>
      <c r="AQ105">
        <v>0</v>
      </c>
      <c r="AR105">
        <f t="shared" si="1"/>
        <v>1</v>
      </c>
    </row>
    <row r="106" spans="1:44" x14ac:dyDescent="0.25">
      <c r="A106" s="61" t="s">
        <v>1553</v>
      </c>
      <c r="B106" t="s">
        <v>150</v>
      </c>
      <c r="D106" t="s">
        <v>151</v>
      </c>
      <c r="E106">
        <v>2023</v>
      </c>
      <c r="F106" t="s">
        <v>1525</v>
      </c>
      <c r="G106">
        <v>110000463365</v>
      </c>
      <c r="H106" t="s">
        <v>1566</v>
      </c>
      <c r="I106" t="s">
        <v>1344</v>
      </c>
      <c r="J106" t="s">
        <v>1345</v>
      </c>
      <c r="K106" t="s">
        <v>107</v>
      </c>
      <c r="L106" t="s">
        <v>108</v>
      </c>
      <c r="M106" t="s">
        <v>53</v>
      </c>
      <c r="N106">
        <v>77571</v>
      </c>
      <c r="O106">
        <v>29.73028</v>
      </c>
      <c r="P106">
        <v>-95.08981</v>
      </c>
      <c r="Q106">
        <v>1323221968377</v>
      </c>
      <c r="R106" s="61" t="s">
        <v>1749</v>
      </c>
      <c r="T106" t="s">
        <v>1769</v>
      </c>
      <c r="W106">
        <v>562211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46</v>
      </c>
      <c r="AN106">
        <v>0</v>
      </c>
      <c r="AO106">
        <v>0</v>
      </c>
      <c r="AP106">
        <v>0</v>
      </c>
      <c r="AQ106">
        <v>0</v>
      </c>
      <c r="AR106">
        <f t="shared" si="1"/>
        <v>46</v>
      </c>
    </row>
    <row r="107" spans="1:44" hidden="1" x14ac:dyDescent="0.25">
      <c r="A107" s="61" t="s">
        <v>1553</v>
      </c>
      <c r="B107" t="s">
        <v>150</v>
      </c>
      <c r="D107" t="s">
        <v>151</v>
      </c>
      <c r="E107">
        <v>2022</v>
      </c>
      <c r="F107" t="s">
        <v>132</v>
      </c>
      <c r="G107">
        <v>110070135413</v>
      </c>
      <c r="I107" t="s">
        <v>133</v>
      </c>
      <c r="J107" t="s">
        <v>134</v>
      </c>
      <c r="K107" t="s">
        <v>135</v>
      </c>
      <c r="L107" t="s">
        <v>108</v>
      </c>
      <c r="M107" t="s">
        <v>53</v>
      </c>
      <c r="N107">
        <v>77503</v>
      </c>
      <c r="O107">
        <v>29.734055999999999</v>
      </c>
      <c r="P107">
        <v>-95.17</v>
      </c>
      <c r="Q107">
        <v>1322220805511</v>
      </c>
      <c r="R107" s="61" t="s">
        <v>1752</v>
      </c>
      <c r="T107" t="s">
        <v>162</v>
      </c>
      <c r="W107">
        <v>325199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f t="shared" si="1"/>
        <v>0</v>
      </c>
    </row>
    <row r="108" spans="1:44" x14ac:dyDescent="0.25">
      <c r="A108" s="61" t="s">
        <v>1553</v>
      </c>
      <c r="B108" t="s">
        <v>150</v>
      </c>
      <c r="D108" t="s">
        <v>151</v>
      </c>
      <c r="E108">
        <v>2023</v>
      </c>
      <c r="F108" t="s">
        <v>1526</v>
      </c>
      <c r="G108">
        <v>110000521221</v>
      </c>
      <c r="H108" t="s">
        <v>1567</v>
      </c>
      <c r="I108" t="s">
        <v>1346</v>
      </c>
      <c r="J108" t="s">
        <v>1347</v>
      </c>
      <c r="K108" t="s">
        <v>1444</v>
      </c>
      <c r="L108" t="s">
        <v>1445</v>
      </c>
      <c r="M108" t="s">
        <v>1403</v>
      </c>
      <c r="N108">
        <v>71730</v>
      </c>
      <c r="O108">
        <v>33.2044</v>
      </c>
      <c r="P108">
        <v>-92.630799999999994</v>
      </c>
      <c r="Q108">
        <v>1323222101317</v>
      </c>
      <c r="R108" s="61" t="s">
        <v>1750</v>
      </c>
      <c r="T108" t="s">
        <v>1769</v>
      </c>
      <c r="W108">
        <v>562211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47</v>
      </c>
      <c r="AN108">
        <v>0</v>
      </c>
      <c r="AO108">
        <v>0</v>
      </c>
      <c r="AP108">
        <v>0</v>
      </c>
      <c r="AQ108">
        <v>0</v>
      </c>
      <c r="AR108">
        <f t="shared" si="1"/>
        <v>47</v>
      </c>
    </row>
    <row r="109" spans="1:44" x14ac:dyDescent="0.25">
      <c r="A109" s="61" t="s">
        <v>1553</v>
      </c>
      <c r="B109" t="s">
        <v>150</v>
      </c>
      <c r="D109" t="s">
        <v>151</v>
      </c>
      <c r="E109">
        <v>2023</v>
      </c>
      <c r="F109" t="s">
        <v>1527</v>
      </c>
      <c r="G109">
        <v>110041638458</v>
      </c>
      <c r="H109" t="s">
        <v>1568</v>
      </c>
      <c r="I109" t="s">
        <v>1348</v>
      </c>
      <c r="J109" t="s">
        <v>1349</v>
      </c>
      <c r="K109" t="s">
        <v>1447</v>
      </c>
      <c r="L109" t="s">
        <v>1447</v>
      </c>
      <c r="M109" t="s">
        <v>1448</v>
      </c>
      <c r="N109">
        <v>69145</v>
      </c>
      <c r="O109">
        <v>41.154423999999999</v>
      </c>
      <c r="P109">
        <v>-103.65900000000001</v>
      </c>
      <c r="Q109">
        <v>1323222063529</v>
      </c>
      <c r="R109" s="61" t="s">
        <v>1751</v>
      </c>
      <c r="T109" t="s">
        <v>1769</v>
      </c>
      <c r="W109">
        <v>562211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1</v>
      </c>
      <c r="AN109">
        <v>0</v>
      </c>
      <c r="AO109">
        <v>0</v>
      </c>
      <c r="AP109">
        <v>0</v>
      </c>
      <c r="AQ109">
        <v>0</v>
      </c>
      <c r="AR109">
        <f t="shared" si="1"/>
        <v>1</v>
      </c>
    </row>
    <row r="110" spans="1:44" hidden="1" x14ac:dyDescent="0.25">
      <c r="A110" s="61" t="s">
        <v>1553</v>
      </c>
      <c r="B110" t="s">
        <v>150</v>
      </c>
      <c r="D110" t="s">
        <v>151</v>
      </c>
      <c r="E110">
        <v>2022</v>
      </c>
      <c r="F110" t="s">
        <v>1537</v>
      </c>
      <c r="G110">
        <v>110017326963</v>
      </c>
      <c r="H110" t="s">
        <v>1577</v>
      </c>
      <c r="I110" t="s">
        <v>1368</v>
      </c>
      <c r="J110" t="s">
        <v>1369</v>
      </c>
      <c r="K110" t="s">
        <v>1473</v>
      </c>
      <c r="L110" t="s">
        <v>1473</v>
      </c>
      <c r="M110" t="s">
        <v>1458</v>
      </c>
      <c r="N110">
        <v>29405</v>
      </c>
      <c r="O110">
        <v>32.833576999999998</v>
      </c>
      <c r="P110">
        <v>-79.964774000000006</v>
      </c>
      <c r="Q110">
        <v>1322221282433</v>
      </c>
      <c r="R110" s="61" t="s">
        <v>1753</v>
      </c>
      <c r="T110" t="s">
        <v>1368</v>
      </c>
      <c r="W110">
        <v>325199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f t="shared" si="1"/>
        <v>0</v>
      </c>
    </row>
    <row r="111" spans="1:44" hidden="1" x14ac:dyDescent="0.25">
      <c r="A111" s="61" t="s">
        <v>1553</v>
      </c>
      <c r="B111" t="s">
        <v>150</v>
      </c>
      <c r="D111" t="s">
        <v>151</v>
      </c>
      <c r="E111">
        <v>2022</v>
      </c>
      <c r="F111" t="s">
        <v>1835</v>
      </c>
      <c r="G111">
        <v>110020774740</v>
      </c>
      <c r="H111" t="s">
        <v>1839</v>
      </c>
      <c r="I111" t="s">
        <v>1843</v>
      </c>
      <c r="J111" t="s">
        <v>1844</v>
      </c>
      <c r="K111" t="s">
        <v>51</v>
      </c>
      <c r="L111" t="s">
        <v>52</v>
      </c>
      <c r="M111" t="s">
        <v>53</v>
      </c>
      <c r="N111">
        <v>77541</v>
      </c>
      <c r="O111">
        <v>28.901664</v>
      </c>
      <c r="P111">
        <v>-95.383094</v>
      </c>
      <c r="Q111">
        <v>1322220816957</v>
      </c>
      <c r="R111" s="61" t="s">
        <v>1750</v>
      </c>
      <c r="T111" t="s">
        <v>1776</v>
      </c>
      <c r="W111">
        <v>336611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f t="shared" si="1"/>
        <v>0</v>
      </c>
    </row>
    <row r="112" spans="1:44" x14ac:dyDescent="0.25">
      <c r="A112" s="61" t="s">
        <v>1553</v>
      </c>
      <c r="B112" t="s">
        <v>150</v>
      </c>
      <c r="D112" t="s">
        <v>151</v>
      </c>
      <c r="E112">
        <v>2023</v>
      </c>
      <c r="F112" t="s">
        <v>126</v>
      </c>
      <c r="G112">
        <v>110018925957</v>
      </c>
      <c r="H112" t="s">
        <v>127</v>
      </c>
      <c r="I112" t="s">
        <v>128</v>
      </c>
      <c r="J112" t="s">
        <v>129</v>
      </c>
      <c r="K112" t="s">
        <v>130</v>
      </c>
      <c r="L112" t="s">
        <v>131</v>
      </c>
      <c r="M112" t="s">
        <v>53</v>
      </c>
      <c r="N112">
        <v>77978</v>
      </c>
      <c r="O112">
        <v>28.697590000000002</v>
      </c>
      <c r="P112">
        <v>-96.542101000000002</v>
      </c>
      <c r="Q112">
        <v>1323221956358</v>
      </c>
      <c r="R112" s="61" t="s">
        <v>1756</v>
      </c>
      <c r="T112" t="s">
        <v>157</v>
      </c>
      <c r="W112">
        <v>325211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H112">
        <v>5</v>
      </c>
      <c r="AI112">
        <v>0</v>
      </c>
      <c r="AJ112">
        <v>0</v>
      </c>
      <c r="AK112">
        <v>0</v>
      </c>
      <c r="AL112">
        <v>55138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f t="shared" si="1"/>
        <v>55143</v>
      </c>
    </row>
    <row r="113" spans="1:44" hidden="1" x14ac:dyDescent="0.25">
      <c r="A113" s="61" t="s">
        <v>1553</v>
      </c>
      <c r="B113" t="s">
        <v>150</v>
      </c>
      <c r="D113" t="s">
        <v>151</v>
      </c>
      <c r="E113">
        <v>2022</v>
      </c>
      <c r="F113" t="s">
        <v>1550</v>
      </c>
      <c r="G113">
        <v>110035783658</v>
      </c>
      <c r="H113" t="s">
        <v>1589</v>
      </c>
      <c r="I113" t="s">
        <v>1394</v>
      </c>
      <c r="J113" t="s">
        <v>1395</v>
      </c>
      <c r="K113" t="s">
        <v>1509</v>
      </c>
      <c r="L113" t="s">
        <v>1510</v>
      </c>
      <c r="M113" t="s">
        <v>53</v>
      </c>
      <c r="N113">
        <v>77705</v>
      </c>
      <c r="O113">
        <v>29.853055999999999</v>
      </c>
      <c r="P113">
        <v>-94.095277999999993</v>
      </c>
      <c r="Q113">
        <v>1322220842785</v>
      </c>
      <c r="R113" s="61" t="s">
        <v>1749</v>
      </c>
      <c r="T113" t="s">
        <v>1786</v>
      </c>
      <c r="W113">
        <v>562211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f t="shared" si="1"/>
        <v>0</v>
      </c>
    </row>
    <row r="114" spans="1:44" hidden="1" x14ac:dyDescent="0.25">
      <c r="A114" s="61" t="s">
        <v>1553</v>
      </c>
      <c r="B114" t="s">
        <v>150</v>
      </c>
      <c r="D114" t="s">
        <v>151</v>
      </c>
      <c r="E114">
        <v>2022</v>
      </c>
      <c r="F114" t="s">
        <v>1518</v>
      </c>
      <c r="G114">
        <v>110000445929</v>
      </c>
      <c r="H114" t="s">
        <v>1559</v>
      </c>
      <c r="I114" t="s">
        <v>1330</v>
      </c>
      <c r="J114" t="s">
        <v>1331</v>
      </c>
      <c r="K114" t="s">
        <v>1418</v>
      </c>
      <c r="L114" t="s">
        <v>1419</v>
      </c>
      <c r="M114" t="s">
        <v>1420</v>
      </c>
      <c r="N114">
        <v>66720</v>
      </c>
      <c r="O114">
        <v>37.698785999999998</v>
      </c>
      <c r="P114">
        <v>-95.459748000000005</v>
      </c>
      <c r="Q114">
        <v>1322221278450</v>
      </c>
      <c r="R114" s="61" t="s">
        <v>1752</v>
      </c>
      <c r="T114" t="s">
        <v>1763</v>
      </c>
      <c r="W114">
        <v>327310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f t="shared" si="1"/>
        <v>0</v>
      </c>
    </row>
    <row r="115" spans="1:44" hidden="1" x14ac:dyDescent="0.25">
      <c r="A115" s="61" t="s">
        <v>1553</v>
      </c>
      <c r="B115" t="s">
        <v>150</v>
      </c>
      <c r="D115" t="s">
        <v>151</v>
      </c>
      <c r="E115">
        <v>2022</v>
      </c>
      <c r="F115" t="s">
        <v>1519</v>
      </c>
      <c r="G115">
        <v>110000406445</v>
      </c>
      <c r="H115" t="s">
        <v>1560</v>
      </c>
      <c r="I115" t="s">
        <v>1332</v>
      </c>
      <c r="J115" t="s">
        <v>1333</v>
      </c>
      <c r="K115" t="s">
        <v>1422</v>
      </c>
      <c r="L115" t="s">
        <v>1423</v>
      </c>
      <c r="M115" t="s">
        <v>1424</v>
      </c>
      <c r="N115">
        <v>48193</v>
      </c>
      <c r="O115">
        <v>42.17201</v>
      </c>
      <c r="P115">
        <v>-83.174139999999994</v>
      </c>
      <c r="Q115">
        <v>1322220928434</v>
      </c>
      <c r="R115" s="61" t="s">
        <v>1750</v>
      </c>
      <c r="T115" t="s">
        <v>1764</v>
      </c>
      <c r="W115">
        <v>325412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f t="shared" si="1"/>
        <v>0</v>
      </c>
    </row>
    <row r="116" spans="1:44" hidden="1" x14ac:dyDescent="0.25">
      <c r="A116" s="61" t="s">
        <v>1553</v>
      </c>
      <c r="B116" t="s">
        <v>150</v>
      </c>
      <c r="D116" t="s">
        <v>151</v>
      </c>
      <c r="E116">
        <v>2022</v>
      </c>
      <c r="F116" t="s">
        <v>1527</v>
      </c>
      <c r="G116">
        <v>110041638458</v>
      </c>
      <c r="H116" t="s">
        <v>1568</v>
      </c>
      <c r="I116" t="s">
        <v>1348</v>
      </c>
      <c r="J116" t="s">
        <v>1349</v>
      </c>
      <c r="K116" t="s">
        <v>1447</v>
      </c>
      <c r="L116" t="s">
        <v>1447</v>
      </c>
      <c r="M116" t="s">
        <v>1448</v>
      </c>
      <c r="N116">
        <v>69145</v>
      </c>
      <c r="O116">
        <v>41.154423999999999</v>
      </c>
      <c r="P116">
        <v>-103.65900000000001</v>
      </c>
      <c r="Q116">
        <v>1322220894808</v>
      </c>
      <c r="R116" s="61" t="s">
        <v>1751</v>
      </c>
      <c r="T116" t="s">
        <v>1769</v>
      </c>
      <c r="W116">
        <v>562211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f t="shared" si="1"/>
        <v>0</v>
      </c>
    </row>
    <row r="117" spans="1:44" hidden="1" x14ac:dyDescent="0.25">
      <c r="A117" s="61" t="s">
        <v>1553</v>
      </c>
      <c r="B117" t="s">
        <v>150</v>
      </c>
      <c r="D117" t="s">
        <v>151</v>
      </c>
      <c r="E117">
        <v>2022</v>
      </c>
      <c r="F117" t="s">
        <v>1540</v>
      </c>
      <c r="G117">
        <v>110000348936</v>
      </c>
      <c r="H117" t="s">
        <v>1580</v>
      </c>
      <c r="I117" t="s">
        <v>1374</v>
      </c>
      <c r="J117" t="s">
        <v>1375</v>
      </c>
      <c r="K117" t="s">
        <v>1479</v>
      </c>
      <c r="L117" t="s">
        <v>1480</v>
      </c>
      <c r="M117" t="s">
        <v>1481</v>
      </c>
      <c r="N117">
        <v>28147</v>
      </c>
      <c r="O117">
        <v>35.629620000000003</v>
      </c>
      <c r="P117">
        <v>-80.53595</v>
      </c>
      <c r="Q117">
        <v>1322221107079</v>
      </c>
      <c r="R117" s="61" t="s">
        <v>1750</v>
      </c>
      <c r="T117" t="s">
        <v>1832</v>
      </c>
      <c r="W117">
        <v>325199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f t="shared" si="1"/>
        <v>0</v>
      </c>
    </row>
    <row r="118" spans="1:44" hidden="1" x14ac:dyDescent="0.25">
      <c r="A118" s="61" t="s">
        <v>1553</v>
      </c>
      <c r="B118" t="s">
        <v>150</v>
      </c>
      <c r="D118" t="s">
        <v>151</v>
      </c>
      <c r="E118">
        <v>2022</v>
      </c>
      <c r="F118" t="s">
        <v>1529</v>
      </c>
      <c r="G118">
        <v>110000597444</v>
      </c>
      <c r="H118" t="s">
        <v>1570</v>
      </c>
      <c r="I118" t="s">
        <v>1352</v>
      </c>
      <c r="J118" t="s">
        <v>1353</v>
      </c>
      <c r="K118" t="s">
        <v>60</v>
      </c>
      <c r="L118" t="s">
        <v>61</v>
      </c>
      <c r="M118" t="s">
        <v>62</v>
      </c>
      <c r="N118">
        <v>70805</v>
      </c>
      <c r="O118">
        <v>30.503799999999998</v>
      </c>
      <c r="P118">
        <v>-91.186496000000005</v>
      </c>
      <c r="Q118">
        <v>1322221163076</v>
      </c>
      <c r="R118" s="61" t="s">
        <v>1756</v>
      </c>
      <c r="T118" t="s">
        <v>157</v>
      </c>
      <c r="W118">
        <v>325211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f t="shared" si="1"/>
        <v>0</v>
      </c>
    </row>
    <row r="119" spans="1:44" hidden="1" x14ac:dyDescent="0.25">
      <c r="A119" s="61" t="s">
        <v>1553</v>
      </c>
      <c r="B119" t="s">
        <v>150</v>
      </c>
      <c r="D119" t="s">
        <v>151</v>
      </c>
      <c r="E119">
        <v>2022</v>
      </c>
      <c r="F119" t="s">
        <v>1545</v>
      </c>
      <c r="G119">
        <v>110000572675</v>
      </c>
      <c r="H119" t="s">
        <v>1584</v>
      </c>
      <c r="I119" t="s">
        <v>1384</v>
      </c>
      <c r="J119" t="s">
        <v>1385</v>
      </c>
      <c r="K119" t="s">
        <v>81</v>
      </c>
      <c r="L119" t="s">
        <v>82</v>
      </c>
      <c r="M119" t="s">
        <v>62</v>
      </c>
      <c r="N119">
        <v>70764</v>
      </c>
      <c r="O119">
        <v>30.259399999999999</v>
      </c>
      <c r="P119">
        <v>-91.173699999999997</v>
      </c>
      <c r="Q119">
        <v>1322221427798</v>
      </c>
      <c r="R119" s="61" t="s">
        <v>1756</v>
      </c>
      <c r="T119" t="s">
        <v>1783</v>
      </c>
      <c r="W119">
        <v>325211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f t="shared" si="1"/>
        <v>0</v>
      </c>
    </row>
    <row r="120" spans="1:44" x14ac:dyDescent="0.25">
      <c r="A120" s="61" t="s">
        <v>1553</v>
      </c>
      <c r="B120" t="s">
        <v>150</v>
      </c>
      <c r="D120" t="s">
        <v>151</v>
      </c>
      <c r="E120">
        <v>2023</v>
      </c>
      <c r="F120" t="s">
        <v>121</v>
      </c>
      <c r="G120">
        <v>110066943605</v>
      </c>
      <c r="H120" t="s">
        <v>122</v>
      </c>
      <c r="I120" t="s">
        <v>167</v>
      </c>
      <c r="J120" t="s">
        <v>50</v>
      </c>
      <c r="K120" t="s">
        <v>51</v>
      </c>
      <c r="L120" t="s">
        <v>52</v>
      </c>
      <c r="M120" t="s">
        <v>53</v>
      </c>
      <c r="N120">
        <v>77541</v>
      </c>
      <c r="O120">
        <v>28.969389</v>
      </c>
      <c r="P120">
        <v>-95.379527999999993</v>
      </c>
      <c r="Q120">
        <v>1323221997594</v>
      </c>
      <c r="R120" s="61" t="s">
        <v>1757</v>
      </c>
      <c r="T120" t="s">
        <v>166</v>
      </c>
      <c r="W120">
        <v>325199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H120">
        <v>0</v>
      </c>
      <c r="AI120">
        <v>0</v>
      </c>
      <c r="AJ120">
        <v>0</v>
      </c>
      <c r="AK120">
        <v>0</v>
      </c>
      <c r="AL120">
        <v>22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f t="shared" si="1"/>
        <v>22</v>
      </c>
    </row>
    <row r="121" spans="1:44" hidden="1" x14ac:dyDescent="0.25">
      <c r="A121" s="61" t="s">
        <v>1553</v>
      </c>
      <c r="B121" t="s">
        <v>150</v>
      </c>
      <c r="D121" t="s">
        <v>151</v>
      </c>
      <c r="E121">
        <v>2022</v>
      </c>
      <c r="F121" t="s">
        <v>1517</v>
      </c>
      <c r="G121">
        <v>110000597729</v>
      </c>
      <c r="H121" t="s">
        <v>1558</v>
      </c>
      <c r="I121" t="s">
        <v>1328</v>
      </c>
      <c r="J121" t="s">
        <v>1329</v>
      </c>
      <c r="K121" t="s">
        <v>1415</v>
      </c>
      <c r="L121" t="s">
        <v>1416</v>
      </c>
      <c r="M121" t="s">
        <v>1403</v>
      </c>
      <c r="N121">
        <v>71836</v>
      </c>
      <c r="O121">
        <v>33.693600000000004</v>
      </c>
      <c r="P121">
        <v>-94.416600000000003</v>
      </c>
      <c r="Q121">
        <v>1322221369960</v>
      </c>
      <c r="R121" s="61" t="s">
        <v>1750</v>
      </c>
      <c r="T121" t="s">
        <v>1763</v>
      </c>
      <c r="W121">
        <v>327310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f t="shared" si="1"/>
        <v>0</v>
      </c>
    </row>
    <row r="122" spans="1:44" x14ac:dyDescent="0.25">
      <c r="A122" s="61" t="s">
        <v>1553</v>
      </c>
      <c r="B122" t="s">
        <v>150</v>
      </c>
      <c r="D122" t="s">
        <v>151</v>
      </c>
      <c r="E122">
        <v>2023</v>
      </c>
      <c r="F122" t="s">
        <v>1534</v>
      </c>
      <c r="G122">
        <v>110012256076</v>
      </c>
      <c r="H122" t="s">
        <v>1575</v>
      </c>
      <c r="I122" t="s">
        <v>1362</v>
      </c>
      <c r="J122" t="s">
        <v>1363</v>
      </c>
      <c r="K122" t="s">
        <v>51</v>
      </c>
      <c r="L122" t="s">
        <v>52</v>
      </c>
      <c r="M122" t="s">
        <v>53</v>
      </c>
      <c r="N122">
        <v>77541</v>
      </c>
      <c r="O122">
        <v>28.952500000000001</v>
      </c>
      <c r="P122">
        <v>-95.313000000000002</v>
      </c>
      <c r="Q122">
        <v>1323221844638</v>
      </c>
      <c r="R122" s="61" t="s">
        <v>1750</v>
      </c>
      <c r="T122" t="s">
        <v>1773</v>
      </c>
      <c r="W122">
        <v>325199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H122">
        <v>1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f t="shared" si="1"/>
        <v>1</v>
      </c>
    </row>
    <row r="123" spans="1:44" hidden="1" x14ac:dyDescent="0.25">
      <c r="A123" s="61" t="s">
        <v>1553</v>
      </c>
      <c r="B123" t="s">
        <v>150</v>
      </c>
      <c r="D123" t="s">
        <v>151</v>
      </c>
      <c r="E123">
        <v>2022</v>
      </c>
      <c r="F123" t="s">
        <v>1516</v>
      </c>
      <c r="G123">
        <v>110000380061</v>
      </c>
      <c r="H123" t="s">
        <v>1557</v>
      </c>
      <c r="I123" t="s">
        <v>1326</v>
      </c>
      <c r="J123" t="s">
        <v>1327</v>
      </c>
      <c r="K123" t="s">
        <v>1411</v>
      </c>
      <c r="L123" t="s">
        <v>1412</v>
      </c>
      <c r="M123" t="s">
        <v>1413</v>
      </c>
      <c r="N123">
        <v>42029</v>
      </c>
      <c r="O123">
        <v>37.056699000000002</v>
      </c>
      <c r="P123">
        <v>-88.365727000000007</v>
      </c>
      <c r="Q123">
        <v>1322220872156</v>
      </c>
      <c r="R123" s="61" t="s">
        <v>1750</v>
      </c>
      <c r="T123" t="s">
        <v>1762</v>
      </c>
      <c r="W123">
        <v>325180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f t="shared" si="1"/>
        <v>0</v>
      </c>
    </row>
    <row r="124" spans="1:44" hidden="1" x14ac:dyDescent="0.25">
      <c r="A124" s="61" t="s">
        <v>1553</v>
      </c>
      <c r="B124" t="s">
        <v>150</v>
      </c>
      <c r="D124" t="s">
        <v>151</v>
      </c>
      <c r="E124">
        <v>2022</v>
      </c>
      <c r="F124" t="s">
        <v>1535</v>
      </c>
      <c r="G124">
        <v>110043972207</v>
      </c>
      <c r="H124" t="s">
        <v>1576</v>
      </c>
      <c r="I124" t="s">
        <v>1364</v>
      </c>
      <c r="J124" t="s">
        <v>1365</v>
      </c>
      <c r="K124" t="s">
        <v>1469</v>
      </c>
      <c r="L124" t="s">
        <v>1469</v>
      </c>
      <c r="M124" t="s">
        <v>1470</v>
      </c>
      <c r="N124">
        <v>60901</v>
      </c>
      <c r="O124">
        <v>41.085541999999997</v>
      </c>
      <c r="P124">
        <v>-87.880542000000005</v>
      </c>
      <c r="Q124">
        <v>1322220721120</v>
      </c>
      <c r="R124" s="61" t="s">
        <v>1749</v>
      </c>
      <c r="T124" t="s">
        <v>1774</v>
      </c>
      <c r="W124">
        <v>325613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f t="shared" si="1"/>
        <v>0</v>
      </c>
    </row>
    <row r="125" spans="1:44" hidden="1" x14ac:dyDescent="0.25">
      <c r="A125" s="61" t="s">
        <v>1553</v>
      </c>
      <c r="B125" t="s">
        <v>150</v>
      </c>
      <c r="D125" t="s">
        <v>151</v>
      </c>
      <c r="E125">
        <v>2022</v>
      </c>
      <c r="F125" t="s">
        <v>1546</v>
      </c>
      <c r="G125">
        <v>110000597104</v>
      </c>
      <c r="H125" t="s">
        <v>1585</v>
      </c>
      <c r="I125" t="s">
        <v>1386</v>
      </c>
      <c r="J125" t="s">
        <v>1387</v>
      </c>
      <c r="K125" t="s">
        <v>1501</v>
      </c>
      <c r="L125" t="s">
        <v>1502</v>
      </c>
      <c r="M125" t="s">
        <v>62</v>
      </c>
      <c r="N125">
        <v>70057</v>
      </c>
      <c r="O125">
        <v>29.982900000000001</v>
      </c>
      <c r="P125">
        <v>-90.443700000000007</v>
      </c>
      <c r="Q125">
        <v>1322220809343</v>
      </c>
      <c r="R125" s="61" t="s">
        <v>1750</v>
      </c>
      <c r="T125" t="s">
        <v>153</v>
      </c>
      <c r="W125">
        <v>325199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f t="shared" si="1"/>
        <v>0</v>
      </c>
    </row>
    <row r="126" spans="1:44" hidden="1" x14ac:dyDescent="0.25">
      <c r="A126" s="61" t="s">
        <v>1553</v>
      </c>
      <c r="B126" t="s">
        <v>150</v>
      </c>
      <c r="D126" t="s">
        <v>1512</v>
      </c>
      <c r="E126">
        <v>2022</v>
      </c>
      <c r="F126" t="s">
        <v>1541</v>
      </c>
      <c r="G126">
        <v>110000360644</v>
      </c>
      <c r="H126" t="s">
        <v>1581</v>
      </c>
      <c r="I126" t="s">
        <v>1376</v>
      </c>
      <c r="J126" t="s">
        <v>1377</v>
      </c>
      <c r="K126" t="s">
        <v>1486</v>
      </c>
      <c r="L126" t="s">
        <v>1487</v>
      </c>
      <c r="M126" t="s">
        <v>1488</v>
      </c>
      <c r="N126">
        <v>31535</v>
      </c>
      <c r="O126">
        <v>31.485279999999999</v>
      </c>
      <c r="P126">
        <v>-82.862380000000002</v>
      </c>
      <c r="Q126">
        <v>1322221184094</v>
      </c>
      <c r="T126" t="s">
        <v>1831</v>
      </c>
      <c r="W126">
        <v>325199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f t="shared" si="1"/>
        <v>0</v>
      </c>
    </row>
    <row r="127" spans="1:44" x14ac:dyDescent="0.25">
      <c r="A127" s="61" t="s">
        <v>1553</v>
      </c>
      <c r="B127" t="s">
        <v>150</v>
      </c>
      <c r="D127" t="s">
        <v>151</v>
      </c>
      <c r="E127">
        <v>2023</v>
      </c>
      <c r="F127" t="s">
        <v>1538</v>
      </c>
      <c r="G127">
        <v>110000451029</v>
      </c>
      <c r="H127" t="s">
        <v>1578</v>
      </c>
      <c r="I127" t="s">
        <v>1370</v>
      </c>
      <c r="J127" t="s">
        <v>1371</v>
      </c>
      <c r="K127" t="s">
        <v>1444</v>
      </c>
      <c r="L127" t="s">
        <v>1445</v>
      </c>
      <c r="M127" t="s">
        <v>1403</v>
      </c>
      <c r="N127">
        <v>71730</v>
      </c>
      <c r="O127">
        <v>33.200279000000002</v>
      </c>
      <c r="P127">
        <v>-92.610922000000002</v>
      </c>
      <c r="Q127">
        <v>1323221647504</v>
      </c>
      <c r="R127" s="61" t="s">
        <v>1749</v>
      </c>
      <c r="T127" t="s">
        <v>1776</v>
      </c>
      <c r="W127">
        <v>325199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H127">
        <v>11345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f t="shared" si="1"/>
        <v>11345</v>
      </c>
    </row>
    <row r="128" spans="1:44" hidden="1" x14ac:dyDescent="0.25">
      <c r="A128" s="61" t="s">
        <v>1553</v>
      </c>
      <c r="B128" t="s">
        <v>150</v>
      </c>
      <c r="D128" t="s">
        <v>151</v>
      </c>
      <c r="E128">
        <v>2022</v>
      </c>
      <c r="F128" t="s">
        <v>1525</v>
      </c>
      <c r="G128">
        <v>110000463365</v>
      </c>
      <c r="H128" t="s">
        <v>1566</v>
      </c>
      <c r="I128" t="s">
        <v>1344</v>
      </c>
      <c r="J128" t="s">
        <v>1345</v>
      </c>
      <c r="K128" t="s">
        <v>107</v>
      </c>
      <c r="L128" t="s">
        <v>108</v>
      </c>
      <c r="M128" t="s">
        <v>53</v>
      </c>
      <c r="N128">
        <v>77571</v>
      </c>
      <c r="O128">
        <v>29.73028</v>
      </c>
      <c r="P128">
        <v>-95.08981</v>
      </c>
      <c r="Q128">
        <v>1322220933840</v>
      </c>
      <c r="R128" s="61" t="s">
        <v>1749</v>
      </c>
      <c r="T128" t="s">
        <v>1769</v>
      </c>
      <c r="W128">
        <v>562211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f t="shared" si="1"/>
        <v>0</v>
      </c>
    </row>
    <row r="129" spans="1:44" x14ac:dyDescent="0.25">
      <c r="A129" s="61" t="s">
        <v>1553</v>
      </c>
      <c r="B129" t="s">
        <v>150</v>
      </c>
      <c r="D129" t="s">
        <v>151</v>
      </c>
      <c r="E129">
        <v>2023</v>
      </c>
      <c r="F129" t="s">
        <v>1539</v>
      </c>
      <c r="G129">
        <v>110000324159</v>
      </c>
      <c r="H129" t="s">
        <v>1579</v>
      </c>
      <c r="I129" t="s">
        <v>1372</v>
      </c>
      <c r="J129" t="s">
        <v>1373</v>
      </c>
      <c r="K129" t="s">
        <v>1475</v>
      </c>
      <c r="L129" t="s">
        <v>1476</v>
      </c>
      <c r="M129" t="s">
        <v>1477</v>
      </c>
      <c r="N129">
        <v>12047</v>
      </c>
      <c r="O129">
        <v>42.754610999999997</v>
      </c>
      <c r="P129">
        <v>-73.702721999999994</v>
      </c>
      <c r="Q129">
        <v>1323222336012</v>
      </c>
      <c r="R129" s="61" t="s">
        <v>1755</v>
      </c>
      <c r="T129" t="s">
        <v>1777</v>
      </c>
      <c r="W129">
        <v>327992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0.03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f t="shared" si="1"/>
        <v>0.03</v>
      </c>
    </row>
    <row r="130" spans="1:44" x14ac:dyDescent="0.25">
      <c r="A130" s="61" t="s">
        <v>1553</v>
      </c>
      <c r="B130" t="s">
        <v>150</v>
      </c>
      <c r="D130" t="s">
        <v>151</v>
      </c>
      <c r="E130">
        <v>2023</v>
      </c>
      <c r="F130" t="s">
        <v>115</v>
      </c>
      <c r="G130">
        <v>110000599807</v>
      </c>
      <c r="H130" t="s">
        <v>116</v>
      </c>
      <c r="I130" t="s">
        <v>117</v>
      </c>
      <c r="J130" t="s">
        <v>118</v>
      </c>
      <c r="K130" t="s">
        <v>119</v>
      </c>
      <c r="L130" t="s">
        <v>120</v>
      </c>
      <c r="M130" t="s">
        <v>53</v>
      </c>
      <c r="N130">
        <v>78359</v>
      </c>
      <c r="O130">
        <v>27.883610999999998</v>
      </c>
      <c r="P130">
        <v>-97.241382999999999</v>
      </c>
      <c r="Q130">
        <v>1323222095642</v>
      </c>
      <c r="R130" s="61" t="s">
        <v>1756</v>
      </c>
      <c r="T130" t="s">
        <v>1779</v>
      </c>
      <c r="W130">
        <v>325199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0.2</v>
      </c>
      <c r="AN130">
        <v>0</v>
      </c>
      <c r="AO130">
        <v>0</v>
      </c>
      <c r="AP130">
        <v>0</v>
      </c>
      <c r="AQ130">
        <v>0</v>
      </c>
      <c r="AR130">
        <f t="shared" ref="AR130:AR193" si="2">SUM(Y130:AQ130)</f>
        <v>0.2</v>
      </c>
    </row>
    <row r="131" spans="1:44" hidden="1" x14ac:dyDescent="0.25">
      <c r="A131" s="61" t="s">
        <v>1553</v>
      </c>
      <c r="B131" t="s">
        <v>150</v>
      </c>
      <c r="D131" t="s">
        <v>151</v>
      </c>
      <c r="E131">
        <v>2022</v>
      </c>
      <c r="F131" t="s">
        <v>64</v>
      </c>
      <c r="G131">
        <v>110000746328</v>
      </c>
      <c r="H131" t="s">
        <v>65</v>
      </c>
      <c r="I131" t="s">
        <v>66</v>
      </c>
      <c r="J131" t="s">
        <v>67</v>
      </c>
      <c r="K131" t="s">
        <v>68</v>
      </c>
      <c r="L131" t="s">
        <v>69</v>
      </c>
      <c r="M131" t="s">
        <v>62</v>
      </c>
      <c r="N131">
        <v>70734</v>
      </c>
      <c r="O131">
        <v>30.208604000000001</v>
      </c>
      <c r="P131">
        <v>-91.011127999999999</v>
      </c>
      <c r="Q131">
        <v>1322220811792</v>
      </c>
      <c r="R131" s="61" t="s">
        <v>1756</v>
      </c>
      <c r="T131" t="s">
        <v>1787</v>
      </c>
      <c r="W131">
        <v>325211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f t="shared" si="2"/>
        <v>0</v>
      </c>
    </row>
    <row r="132" spans="1:44" hidden="1" x14ac:dyDescent="0.25">
      <c r="A132" s="61" t="s">
        <v>1553</v>
      </c>
      <c r="B132" t="s">
        <v>150</v>
      </c>
      <c r="D132" t="s">
        <v>151</v>
      </c>
      <c r="E132">
        <v>2022</v>
      </c>
      <c r="F132" t="s">
        <v>1551</v>
      </c>
      <c r="G132">
        <v>110000613747</v>
      </c>
      <c r="H132" t="s">
        <v>1590</v>
      </c>
      <c r="I132" t="s">
        <v>1396</v>
      </c>
      <c r="J132" t="s">
        <v>1397</v>
      </c>
      <c r="K132" t="s">
        <v>81</v>
      </c>
      <c r="L132" t="s">
        <v>82</v>
      </c>
      <c r="M132" t="s">
        <v>62</v>
      </c>
      <c r="N132">
        <v>70764</v>
      </c>
      <c r="O132">
        <v>30.262255</v>
      </c>
      <c r="P132">
        <v>-91.185837000000006</v>
      </c>
      <c r="Q132">
        <v>1322221112206</v>
      </c>
      <c r="R132" s="61" t="s">
        <v>1754</v>
      </c>
      <c r="T132" t="s">
        <v>1787</v>
      </c>
      <c r="W132">
        <v>325211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f t="shared" si="2"/>
        <v>0</v>
      </c>
    </row>
    <row r="133" spans="1:44" hidden="1" x14ac:dyDescent="0.25">
      <c r="A133" s="61" t="s">
        <v>1553</v>
      </c>
      <c r="B133" t="s">
        <v>150</v>
      </c>
      <c r="D133" t="s">
        <v>151</v>
      </c>
      <c r="E133">
        <v>2022</v>
      </c>
      <c r="F133" t="s">
        <v>99</v>
      </c>
      <c r="G133">
        <v>110070828281</v>
      </c>
      <c r="H133" t="s">
        <v>100</v>
      </c>
      <c r="I133" t="s">
        <v>101</v>
      </c>
      <c r="J133" t="s">
        <v>102</v>
      </c>
      <c r="K133" t="s">
        <v>81</v>
      </c>
      <c r="L133" t="s">
        <v>82</v>
      </c>
      <c r="M133" t="s">
        <v>62</v>
      </c>
      <c r="N133">
        <v>70764</v>
      </c>
      <c r="O133">
        <v>30.313897000000001</v>
      </c>
      <c r="P133">
        <v>-91.240605000000002</v>
      </c>
      <c r="Q133">
        <v>1322221399773</v>
      </c>
      <c r="R133" s="61" t="s">
        <v>1754</v>
      </c>
      <c r="T133" t="s">
        <v>166</v>
      </c>
      <c r="W133">
        <v>325199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f t="shared" si="2"/>
        <v>0</v>
      </c>
    </row>
    <row r="134" spans="1:44" hidden="1" x14ac:dyDescent="0.25">
      <c r="A134" s="61" t="s">
        <v>1553</v>
      </c>
      <c r="B134" t="s">
        <v>150</v>
      </c>
      <c r="D134" t="s">
        <v>151</v>
      </c>
      <c r="E134">
        <v>2022</v>
      </c>
      <c r="F134" t="s">
        <v>1542</v>
      </c>
      <c r="G134">
        <v>110000879675</v>
      </c>
      <c r="H134" t="s">
        <v>1582</v>
      </c>
      <c r="I134" t="s">
        <v>1378</v>
      </c>
      <c r="J134" t="s">
        <v>1379</v>
      </c>
      <c r="K134" t="s">
        <v>1491</v>
      </c>
      <c r="L134" t="s">
        <v>1492</v>
      </c>
      <c r="M134" t="s">
        <v>1493</v>
      </c>
      <c r="N134">
        <v>39572</v>
      </c>
      <c r="O134">
        <v>30.223020999999999</v>
      </c>
      <c r="P134">
        <v>-89.577658</v>
      </c>
      <c r="Q134">
        <v>1322221108994</v>
      </c>
      <c r="R134" s="61" t="s">
        <v>1749</v>
      </c>
      <c r="T134" t="s">
        <v>1780</v>
      </c>
      <c r="W134">
        <v>325998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f t="shared" si="2"/>
        <v>0</v>
      </c>
    </row>
    <row r="135" spans="1:44" x14ac:dyDescent="0.25">
      <c r="A135" s="61" t="s">
        <v>1553</v>
      </c>
      <c r="B135" t="s">
        <v>150</v>
      </c>
      <c r="D135" t="s">
        <v>151</v>
      </c>
      <c r="E135">
        <v>2023</v>
      </c>
      <c r="F135" t="s">
        <v>92</v>
      </c>
      <c r="G135">
        <v>110000597328</v>
      </c>
      <c r="H135" t="s">
        <v>93</v>
      </c>
      <c r="I135" t="s">
        <v>94</v>
      </c>
      <c r="J135" t="s">
        <v>95</v>
      </c>
      <c r="K135" t="s">
        <v>96</v>
      </c>
      <c r="L135" t="s">
        <v>164</v>
      </c>
      <c r="M135" t="s">
        <v>62</v>
      </c>
      <c r="N135">
        <v>70723</v>
      </c>
      <c r="O135">
        <v>30.05509</v>
      </c>
      <c r="P135">
        <v>-90.830839999999995</v>
      </c>
      <c r="Q135">
        <v>1323222024263</v>
      </c>
      <c r="R135" s="61" t="s">
        <v>1754</v>
      </c>
      <c r="T135" t="s">
        <v>1779</v>
      </c>
      <c r="W135">
        <v>325180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16.7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f t="shared" si="2"/>
        <v>16.7</v>
      </c>
    </row>
    <row r="136" spans="1:44" hidden="1" x14ac:dyDescent="0.25">
      <c r="A136" s="61" t="s">
        <v>1553</v>
      </c>
      <c r="B136" t="s">
        <v>150</v>
      </c>
      <c r="D136" t="s">
        <v>151</v>
      </c>
      <c r="E136">
        <v>2022</v>
      </c>
      <c r="F136" t="s">
        <v>83</v>
      </c>
      <c r="G136">
        <v>110002054482</v>
      </c>
      <c r="H136" t="s">
        <v>84</v>
      </c>
      <c r="I136" t="s">
        <v>1396</v>
      </c>
      <c r="J136" t="s">
        <v>86</v>
      </c>
      <c r="K136" t="s">
        <v>75</v>
      </c>
      <c r="L136" t="s">
        <v>76</v>
      </c>
      <c r="M136" t="s">
        <v>62</v>
      </c>
      <c r="N136">
        <v>70669</v>
      </c>
      <c r="O136">
        <v>30.252222</v>
      </c>
      <c r="P136">
        <v>-93.284443999999993</v>
      </c>
      <c r="Q136">
        <v>1322220899734</v>
      </c>
      <c r="R136" s="61" t="s">
        <v>1756</v>
      </c>
      <c r="T136" t="s">
        <v>1787</v>
      </c>
      <c r="W136">
        <v>325110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f t="shared" si="2"/>
        <v>0</v>
      </c>
    </row>
    <row r="137" spans="1:44" x14ac:dyDescent="0.25">
      <c r="A137" s="61" t="s">
        <v>1553</v>
      </c>
      <c r="B137" t="s">
        <v>150</v>
      </c>
      <c r="D137" t="s">
        <v>151</v>
      </c>
      <c r="E137">
        <v>2023</v>
      </c>
      <c r="F137" t="s">
        <v>87</v>
      </c>
      <c r="G137">
        <v>110000449774</v>
      </c>
      <c r="H137" t="s">
        <v>88</v>
      </c>
      <c r="I137" t="s">
        <v>89</v>
      </c>
      <c r="J137" t="s">
        <v>90</v>
      </c>
      <c r="K137" t="s">
        <v>68</v>
      </c>
      <c r="L137" t="s">
        <v>69</v>
      </c>
      <c r="M137" t="s">
        <v>62</v>
      </c>
      <c r="N137">
        <v>70734</v>
      </c>
      <c r="O137">
        <v>30.181861999999999</v>
      </c>
      <c r="P137">
        <v>-90.986958999999999</v>
      </c>
      <c r="Q137">
        <v>1323222086252</v>
      </c>
      <c r="R137" s="61" t="s">
        <v>1757</v>
      </c>
      <c r="T137" t="s">
        <v>1779</v>
      </c>
      <c r="W137">
        <v>325199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20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1</v>
      </c>
      <c r="AN137">
        <v>0</v>
      </c>
      <c r="AO137">
        <v>0</v>
      </c>
      <c r="AP137">
        <v>0</v>
      </c>
      <c r="AQ137">
        <v>0</v>
      </c>
      <c r="AR137">
        <f t="shared" si="2"/>
        <v>21</v>
      </c>
    </row>
    <row r="138" spans="1:44" x14ac:dyDescent="0.25">
      <c r="A138" s="61" t="s">
        <v>1553</v>
      </c>
      <c r="B138" t="s">
        <v>150</v>
      </c>
      <c r="D138" t="s">
        <v>151</v>
      </c>
      <c r="E138">
        <v>2023</v>
      </c>
      <c r="F138" t="s">
        <v>110</v>
      </c>
      <c r="G138">
        <v>110015742204</v>
      </c>
      <c r="H138" t="s">
        <v>111</v>
      </c>
      <c r="I138" t="s">
        <v>112</v>
      </c>
      <c r="J138" t="s">
        <v>113</v>
      </c>
      <c r="K138" t="s">
        <v>114</v>
      </c>
      <c r="L138" t="s">
        <v>108</v>
      </c>
      <c r="M138" t="s">
        <v>53</v>
      </c>
      <c r="N138">
        <v>77536</v>
      </c>
      <c r="O138">
        <v>29.728559000000001</v>
      </c>
      <c r="P138">
        <v>-95.110764000000003</v>
      </c>
      <c r="Q138">
        <v>1323222040572</v>
      </c>
      <c r="R138" s="61" t="s">
        <v>1756</v>
      </c>
      <c r="T138" t="s">
        <v>1779</v>
      </c>
      <c r="W138">
        <v>325199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H138">
        <v>0.05</v>
      </c>
      <c r="AI138">
        <v>0</v>
      </c>
      <c r="AJ138">
        <v>0</v>
      </c>
      <c r="AK138">
        <v>0</v>
      </c>
      <c r="AL138">
        <v>0.01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f t="shared" si="2"/>
        <v>6.0000000000000005E-2</v>
      </c>
    </row>
    <row r="139" spans="1:44" hidden="1" x14ac:dyDescent="0.25">
      <c r="A139" s="61" t="s">
        <v>1553</v>
      </c>
      <c r="B139" t="s">
        <v>150</v>
      </c>
      <c r="D139" t="s">
        <v>151</v>
      </c>
      <c r="E139">
        <v>2022</v>
      </c>
      <c r="F139" t="s">
        <v>1836</v>
      </c>
      <c r="G139">
        <v>110000460901</v>
      </c>
      <c r="H139" t="s">
        <v>1840</v>
      </c>
      <c r="I139" t="s">
        <v>1845</v>
      </c>
      <c r="J139" t="s">
        <v>1846</v>
      </c>
      <c r="K139" t="s">
        <v>1847</v>
      </c>
      <c r="L139" t="s">
        <v>108</v>
      </c>
      <c r="M139" t="s">
        <v>53</v>
      </c>
      <c r="N139">
        <v>77012</v>
      </c>
      <c r="O139">
        <v>29.718139000000001</v>
      </c>
      <c r="P139">
        <v>-95.268749999999997</v>
      </c>
      <c r="Q139">
        <v>1322221394404</v>
      </c>
      <c r="R139" s="61" t="s">
        <v>1750</v>
      </c>
      <c r="T139" t="s">
        <v>1856</v>
      </c>
      <c r="W139">
        <v>325180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f t="shared" si="2"/>
        <v>0</v>
      </c>
    </row>
    <row r="140" spans="1:44" x14ac:dyDescent="0.25">
      <c r="A140" s="61" t="s">
        <v>1553</v>
      </c>
      <c r="B140" t="s">
        <v>150</v>
      </c>
      <c r="D140" t="s">
        <v>151</v>
      </c>
      <c r="E140">
        <v>2023</v>
      </c>
      <c r="F140" t="s">
        <v>103</v>
      </c>
      <c r="G140">
        <v>110017769734</v>
      </c>
      <c r="H140" t="s">
        <v>104</v>
      </c>
      <c r="I140" t="s">
        <v>105</v>
      </c>
      <c r="J140" t="s">
        <v>106</v>
      </c>
      <c r="K140" t="s">
        <v>107</v>
      </c>
      <c r="L140" t="s">
        <v>108</v>
      </c>
      <c r="M140" t="s">
        <v>53</v>
      </c>
      <c r="N140">
        <v>77571</v>
      </c>
      <c r="O140">
        <v>29.723700000000001</v>
      </c>
      <c r="P140">
        <v>-95.074079999999995</v>
      </c>
      <c r="Q140">
        <v>1323222056386</v>
      </c>
      <c r="R140" s="61" t="s">
        <v>1756</v>
      </c>
      <c r="T140" t="s">
        <v>1779</v>
      </c>
      <c r="W140">
        <v>325199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H140">
        <v>0</v>
      </c>
      <c r="AI140">
        <v>0</v>
      </c>
      <c r="AJ140">
        <v>0</v>
      </c>
      <c r="AK140">
        <v>0</v>
      </c>
      <c r="AL140">
        <v>0.54</v>
      </c>
      <c r="AM140">
        <v>7.0000000000000007E-2</v>
      </c>
      <c r="AN140">
        <v>0</v>
      </c>
      <c r="AO140">
        <v>0</v>
      </c>
      <c r="AP140">
        <v>0</v>
      </c>
      <c r="AQ140">
        <v>0</v>
      </c>
      <c r="AR140">
        <f t="shared" si="2"/>
        <v>0.6100000000000001</v>
      </c>
    </row>
    <row r="141" spans="1:44" hidden="1" x14ac:dyDescent="0.25">
      <c r="A141" s="61" t="s">
        <v>1553</v>
      </c>
      <c r="B141" t="s">
        <v>150</v>
      </c>
      <c r="D141" t="s">
        <v>151</v>
      </c>
      <c r="E141">
        <v>2022</v>
      </c>
      <c r="F141" t="s">
        <v>115</v>
      </c>
      <c r="G141">
        <v>110000599807</v>
      </c>
      <c r="H141" t="s">
        <v>116</v>
      </c>
      <c r="I141" t="s">
        <v>117</v>
      </c>
      <c r="J141" t="s">
        <v>118</v>
      </c>
      <c r="K141" t="s">
        <v>119</v>
      </c>
      <c r="L141" t="s">
        <v>120</v>
      </c>
      <c r="M141" t="s">
        <v>53</v>
      </c>
      <c r="N141">
        <v>78359</v>
      </c>
      <c r="O141">
        <v>27.883610999999998</v>
      </c>
      <c r="P141">
        <v>-97.241382999999999</v>
      </c>
      <c r="Q141">
        <v>1322221170475</v>
      </c>
      <c r="R141" s="61" t="s">
        <v>1756</v>
      </c>
      <c r="T141" t="s">
        <v>1779</v>
      </c>
      <c r="W141">
        <v>325199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f t="shared" si="2"/>
        <v>0</v>
      </c>
    </row>
    <row r="142" spans="1:44" x14ac:dyDescent="0.25">
      <c r="A142" s="61" t="s">
        <v>1553</v>
      </c>
      <c r="B142" t="s">
        <v>150</v>
      </c>
      <c r="D142" t="s">
        <v>151</v>
      </c>
      <c r="E142">
        <v>2023</v>
      </c>
      <c r="F142" t="s">
        <v>1544</v>
      </c>
      <c r="G142">
        <v>110000385592</v>
      </c>
      <c r="H142" t="s">
        <v>1583</v>
      </c>
      <c r="I142" t="s">
        <v>1382</v>
      </c>
      <c r="J142" t="s">
        <v>1383</v>
      </c>
      <c r="K142" t="s">
        <v>1498</v>
      </c>
      <c r="L142" t="s">
        <v>1499</v>
      </c>
      <c r="M142" t="s">
        <v>1462</v>
      </c>
      <c r="N142">
        <v>44044</v>
      </c>
      <c r="O142">
        <v>41.324167000000003</v>
      </c>
      <c r="P142">
        <v>-82.034722000000002</v>
      </c>
      <c r="Q142">
        <v>1323221990625</v>
      </c>
      <c r="R142" s="61" t="s">
        <v>1751</v>
      </c>
      <c r="T142" t="s">
        <v>1782</v>
      </c>
      <c r="W142">
        <v>562211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H142">
        <v>7.0000000000000001E-3</v>
      </c>
      <c r="AI142">
        <v>0</v>
      </c>
      <c r="AJ142">
        <v>0</v>
      </c>
      <c r="AK142">
        <v>0</v>
      </c>
      <c r="AL142">
        <v>0</v>
      </c>
      <c r="AM142">
        <v>8.9999999999999993E-3</v>
      </c>
      <c r="AN142">
        <v>0</v>
      </c>
      <c r="AO142">
        <v>0</v>
      </c>
      <c r="AP142">
        <v>1E-3</v>
      </c>
      <c r="AQ142">
        <v>0</v>
      </c>
      <c r="AR142">
        <f t="shared" si="2"/>
        <v>1.7000000000000001E-2</v>
      </c>
    </row>
    <row r="143" spans="1:44" hidden="1" x14ac:dyDescent="0.25">
      <c r="A143" s="61" t="s">
        <v>1553</v>
      </c>
      <c r="B143" t="s">
        <v>150</v>
      </c>
      <c r="D143" t="s">
        <v>151</v>
      </c>
      <c r="E143">
        <v>2022</v>
      </c>
      <c r="F143" t="s">
        <v>47</v>
      </c>
      <c r="G143">
        <v>110008170237</v>
      </c>
      <c r="H143" t="s">
        <v>48</v>
      </c>
      <c r="I143" t="s">
        <v>49</v>
      </c>
      <c r="J143" t="s">
        <v>50</v>
      </c>
      <c r="K143" t="s">
        <v>51</v>
      </c>
      <c r="L143" t="s">
        <v>52</v>
      </c>
      <c r="M143" t="s">
        <v>53</v>
      </c>
      <c r="N143">
        <v>775413257</v>
      </c>
      <c r="O143">
        <v>28.980146999999999</v>
      </c>
      <c r="P143">
        <v>-95.342271999999994</v>
      </c>
      <c r="Q143">
        <v>1322221237771</v>
      </c>
      <c r="R143" s="61" t="s">
        <v>1755</v>
      </c>
      <c r="T143" t="s">
        <v>153</v>
      </c>
      <c r="W143">
        <v>325199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f t="shared" si="2"/>
        <v>0</v>
      </c>
    </row>
    <row r="144" spans="1:44" hidden="1" x14ac:dyDescent="0.25">
      <c r="A144" s="61" t="s">
        <v>1553</v>
      </c>
      <c r="B144" t="s">
        <v>150</v>
      </c>
      <c r="D144" t="s">
        <v>151</v>
      </c>
      <c r="E144">
        <v>2022</v>
      </c>
      <c r="F144" t="s">
        <v>1522</v>
      </c>
      <c r="G144">
        <v>110017980443</v>
      </c>
      <c r="H144" t="s">
        <v>1563</v>
      </c>
      <c r="I144" t="s">
        <v>1338</v>
      </c>
      <c r="J144" t="s">
        <v>1339</v>
      </c>
      <c r="K144" t="s">
        <v>1434</v>
      </c>
      <c r="L144" t="s">
        <v>1435</v>
      </c>
      <c r="M144" t="s">
        <v>1428</v>
      </c>
      <c r="N144">
        <v>63630</v>
      </c>
      <c r="O144">
        <v>37.983333000000002</v>
      </c>
      <c r="P144">
        <v>-90.690832999999998</v>
      </c>
      <c r="Q144">
        <v>1322221291026</v>
      </c>
      <c r="R144" s="61" t="s">
        <v>1749</v>
      </c>
      <c r="T144" t="s">
        <v>1767</v>
      </c>
      <c r="W144">
        <v>325998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f t="shared" si="2"/>
        <v>0</v>
      </c>
    </row>
    <row r="145" spans="1:44" hidden="1" x14ac:dyDescent="0.25">
      <c r="A145" s="61" t="s">
        <v>1553</v>
      </c>
      <c r="B145" t="s">
        <v>150</v>
      </c>
      <c r="D145" t="s">
        <v>151</v>
      </c>
      <c r="E145">
        <v>2022</v>
      </c>
      <c r="F145" t="s">
        <v>1838</v>
      </c>
      <c r="G145">
        <v>110008459578</v>
      </c>
      <c r="H145" t="s">
        <v>1842</v>
      </c>
      <c r="I145" t="s">
        <v>1852</v>
      </c>
      <c r="J145" t="s">
        <v>1853</v>
      </c>
      <c r="K145" t="s">
        <v>1854</v>
      </c>
      <c r="L145" t="s">
        <v>1855</v>
      </c>
      <c r="M145" t="s">
        <v>1413</v>
      </c>
      <c r="N145">
        <v>41129</v>
      </c>
      <c r="O145">
        <v>38.337209999999999</v>
      </c>
      <c r="P145">
        <v>-82.589250000000007</v>
      </c>
      <c r="Q145">
        <v>1322221333824</v>
      </c>
      <c r="R145" s="61" t="s">
        <v>1750</v>
      </c>
      <c r="T145" t="s">
        <v>1858</v>
      </c>
      <c r="W145">
        <v>325998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f t="shared" si="2"/>
        <v>0</v>
      </c>
    </row>
    <row r="146" spans="1:44" hidden="1" x14ac:dyDescent="0.25">
      <c r="A146" s="61" t="s">
        <v>1553</v>
      </c>
      <c r="B146" t="s">
        <v>150</v>
      </c>
      <c r="D146" t="s">
        <v>151</v>
      </c>
      <c r="E146">
        <v>2022</v>
      </c>
      <c r="F146" t="s">
        <v>1534</v>
      </c>
      <c r="G146">
        <v>110012256076</v>
      </c>
      <c r="H146" t="s">
        <v>1575</v>
      </c>
      <c r="I146" t="s">
        <v>1362</v>
      </c>
      <c r="J146" t="s">
        <v>1363</v>
      </c>
      <c r="K146" t="s">
        <v>51</v>
      </c>
      <c r="L146" t="s">
        <v>52</v>
      </c>
      <c r="M146" t="s">
        <v>53</v>
      </c>
      <c r="N146">
        <v>77541</v>
      </c>
      <c r="O146">
        <v>28.952500000000001</v>
      </c>
      <c r="P146">
        <v>-95.313000000000002</v>
      </c>
      <c r="Q146">
        <v>1322222392615</v>
      </c>
      <c r="R146" s="61" t="s">
        <v>1750</v>
      </c>
      <c r="T146" t="s">
        <v>1773</v>
      </c>
      <c r="W146">
        <v>325199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f t="shared" si="2"/>
        <v>0</v>
      </c>
    </row>
    <row r="147" spans="1:44" x14ac:dyDescent="0.25">
      <c r="A147" s="61" t="s">
        <v>1553</v>
      </c>
      <c r="B147" t="s">
        <v>150</v>
      </c>
      <c r="D147" t="s">
        <v>151</v>
      </c>
      <c r="E147">
        <v>2023</v>
      </c>
      <c r="F147" t="s">
        <v>1547</v>
      </c>
      <c r="G147">
        <v>110017743281</v>
      </c>
      <c r="H147" t="s">
        <v>1586</v>
      </c>
      <c r="I147" t="s">
        <v>1388</v>
      </c>
      <c r="J147" t="s">
        <v>1389</v>
      </c>
      <c r="K147" t="s">
        <v>114</v>
      </c>
      <c r="L147" t="s">
        <v>108</v>
      </c>
      <c r="M147" t="s">
        <v>53</v>
      </c>
      <c r="N147">
        <v>77536</v>
      </c>
      <c r="O147">
        <v>29.734269999999999</v>
      </c>
      <c r="P147">
        <v>-95.089860000000002</v>
      </c>
      <c r="Q147">
        <v>1323222352508</v>
      </c>
      <c r="R147" s="61" t="s">
        <v>1752</v>
      </c>
      <c r="T147" t="s">
        <v>1784</v>
      </c>
      <c r="W147">
        <v>562211</v>
      </c>
      <c r="Y147">
        <v>51724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f t="shared" si="2"/>
        <v>51724</v>
      </c>
    </row>
    <row r="148" spans="1:44" hidden="1" x14ac:dyDescent="0.25">
      <c r="A148" s="61" t="s">
        <v>1553</v>
      </c>
      <c r="B148" t="s">
        <v>150</v>
      </c>
      <c r="D148" t="s">
        <v>1512</v>
      </c>
      <c r="E148">
        <v>2022</v>
      </c>
      <c r="F148" t="s">
        <v>1543</v>
      </c>
      <c r="G148">
        <v>110071045224</v>
      </c>
      <c r="I148" t="s">
        <v>1380</v>
      </c>
      <c r="J148" t="s">
        <v>1381</v>
      </c>
      <c r="K148" t="s">
        <v>1495</v>
      </c>
      <c r="L148" t="s">
        <v>1496</v>
      </c>
      <c r="M148" t="s">
        <v>53</v>
      </c>
      <c r="N148">
        <v>76010</v>
      </c>
      <c r="O148">
        <v>32.712986000000001</v>
      </c>
      <c r="P148">
        <v>-97.056126000000006</v>
      </c>
      <c r="Q148">
        <v>1322221016126</v>
      </c>
      <c r="T148" t="s">
        <v>1781</v>
      </c>
      <c r="W148">
        <v>325510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f t="shared" si="2"/>
        <v>0</v>
      </c>
    </row>
    <row r="149" spans="1:44" hidden="1" x14ac:dyDescent="0.25">
      <c r="A149" s="61" t="s">
        <v>1553</v>
      </c>
      <c r="B149" t="s">
        <v>150</v>
      </c>
      <c r="D149" t="s">
        <v>151</v>
      </c>
      <c r="E149">
        <v>2022</v>
      </c>
      <c r="F149" t="s">
        <v>1515</v>
      </c>
      <c r="G149">
        <v>110070879008</v>
      </c>
      <c r="H149" t="s">
        <v>1556</v>
      </c>
      <c r="I149" t="s">
        <v>1821</v>
      </c>
      <c r="J149" t="s">
        <v>1325</v>
      </c>
      <c r="K149" t="s">
        <v>1409</v>
      </c>
      <c r="L149" t="s">
        <v>1409</v>
      </c>
      <c r="M149" t="s">
        <v>53</v>
      </c>
      <c r="N149">
        <v>77630</v>
      </c>
      <c r="O149">
        <v>30.053616999999999</v>
      </c>
      <c r="P149">
        <v>-93.754430999999997</v>
      </c>
      <c r="Q149">
        <v>1322220873436</v>
      </c>
      <c r="R149" s="61" t="s">
        <v>1755</v>
      </c>
      <c r="T149" t="s">
        <v>1776</v>
      </c>
      <c r="W149">
        <v>562211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f t="shared" si="2"/>
        <v>0</v>
      </c>
    </row>
    <row r="150" spans="1:44" x14ac:dyDescent="0.25">
      <c r="A150" s="61" t="s">
        <v>1553</v>
      </c>
      <c r="B150" t="s">
        <v>150</v>
      </c>
      <c r="D150" t="s">
        <v>151</v>
      </c>
      <c r="E150">
        <v>2023</v>
      </c>
      <c r="F150" t="s">
        <v>1550</v>
      </c>
      <c r="G150">
        <v>110035783658</v>
      </c>
      <c r="H150" t="s">
        <v>1589</v>
      </c>
      <c r="I150" t="s">
        <v>1394</v>
      </c>
      <c r="J150" t="s">
        <v>1395</v>
      </c>
      <c r="K150" t="s">
        <v>1509</v>
      </c>
      <c r="L150" t="s">
        <v>1510</v>
      </c>
      <c r="M150" t="s">
        <v>53</v>
      </c>
      <c r="N150">
        <v>77705</v>
      </c>
      <c r="O150">
        <v>29.853055999999999</v>
      </c>
      <c r="P150">
        <v>-94.095277999999993</v>
      </c>
      <c r="Q150">
        <v>1323222232973</v>
      </c>
      <c r="R150" s="61" t="s">
        <v>1749</v>
      </c>
      <c r="T150" t="s">
        <v>1786</v>
      </c>
      <c r="W150">
        <v>562211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210</v>
      </c>
      <c r="AN150">
        <v>0</v>
      </c>
      <c r="AO150">
        <v>0</v>
      </c>
      <c r="AP150">
        <v>0</v>
      </c>
      <c r="AQ150">
        <v>0</v>
      </c>
      <c r="AR150">
        <f t="shared" si="2"/>
        <v>210</v>
      </c>
    </row>
    <row r="151" spans="1:44" x14ac:dyDescent="0.25">
      <c r="A151" s="61" t="s">
        <v>1553</v>
      </c>
      <c r="B151" t="s">
        <v>150</v>
      </c>
      <c r="D151" t="s">
        <v>151</v>
      </c>
      <c r="E151">
        <v>2023</v>
      </c>
      <c r="F151" t="s">
        <v>1822</v>
      </c>
      <c r="G151">
        <v>110000438893</v>
      </c>
      <c r="H151" t="s">
        <v>1830</v>
      </c>
      <c r="I151" t="s">
        <v>1823</v>
      </c>
      <c r="J151" t="s">
        <v>1824</v>
      </c>
      <c r="K151" t="s">
        <v>1825</v>
      </c>
      <c r="L151" t="s">
        <v>1826</v>
      </c>
      <c r="M151" t="s">
        <v>1470</v>
      </c>
      <c r="N151">
        <v>62201</v>
      </c>
      <c r="O151">
        <v>38.598032000000003</v>
      </c>
      <c r="P151">
        <v>-90.180633</v>
      </c>
      <c r="Q151">
        <v>1323222170007</v>
      </c>
      <c r="R151" s="61" t="s">
        <v>1751</v>
      </c>
      <c r="T151" t="s">
        <v>1786</v>
      </c>
      <c r="W151">
        <v>562211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H151">
        <v>0</v>
      </c>
      <c r="AI151">
        <v>0</v>
      </c>
      <c r="AJ151">
        <v>0</v>
      </c>
      <c r="AK151">
        <v>0</v>
      </c>
      <c r="AL151">
        <v>4.18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f t="shared" si="2"/>
        <v>4.18</v>
      </c>
    </row>
    <row r="152" spans="1:44" hidden="1" x14ac:dyDescent="0.25">
      <c r="A152" s="61" t="s">
        <v>1553</v>
      </c>
      <c r="B152" t="s">
        <v>150</v>
      </c>
      <c r="D152" t="s">
        <v>151</v>
      </c>
      <c r="E152">
        <v>2022</v>
      </c>
      <c r="F152" t="s">
        <v>1528</v>
      </c>
      <c r="G152">
        <v>110070788638</v>
      </c>
      <c r="I152" t="s">
        <v>1350</v>
      </c>
      <c r="J152" t="s">
        <v>1351</v>
      </c>
      <c r="K152" t="s">
        <v>1450</v>
      </c>
      <c r="L152" t="s">
        <v>1450</v>
      </c>
      <c r="M152" t="s">
        <v>1424</v>
      </c>
      <c r="N152">
        <v>48640</v>
      </c>
      <c r="O152">
        <v>43.600960000000001</v>
      </c>
      <c r="P152">
        <v>-84.207689999999999</v>
      </c>
      <c r="Q152">
        <v>1322221144520</v>
      </c>
      <c r="R152" s="61" t="s">
        <v>1750</v>
      </c>
      <c r="T152" t="s">
        <v>1770</v>
      </c>
      <c r="W152">
        <v>325199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f t="shared" si="2"/>
        <v>0</v>
      </c>
    </row>
    <row r="153" spans="1:44" hidden="1" x14ac:dyDescent="0.25">
      <c r="A153" s="61" t="s">
        <v>1553</v>
      </c>
      <c r="B153" t="s">
        <v>150</v>
      </c>
      <c r="D153" t="s">
        <v>151</v>
      </c>
      <c r="E153">
        <v>2022</v>
      </c>
      <c r="F153" t="s">
        <v>1552</v>
      </c>
      <c r="G153">
        <v>110027373072</v>
      </c>
      <c r="H153" t="s">
        <v>1591</v>
      </c>
      <c r="I153" t="s">
        <v>1399</v>
      </c>
      <c r="J153" t="s">
        <v>1400</v>
      </c>
      <c r="K153" t="s">
        <v>1411</v>
      </c>
      <c r="L153" t="s">
        <v>1412</v>
      </c>
      <c r="M153" t="s">
        <v>1413</v>
      </c>
      <c r="N153">
        <v>42029</v>
      </c>
      <c r="O153">
        <v>37.051110999999999</v>
      </c>
      <c r="P153">
        <v>-88.334166999999994</v>
      </c>
      <c r="Q153">
        <v>1322221191556</v>
      </c>
      <c r="R153" s="61" t="s">
        <v>1756</v>
      </c>
      <c r="T153" t="s">
        <v>1787</v>
      </c>
      <c r="W153">
        <v>325199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f t="shared" si="2"/>
        <v>0</v>
      </c>
    </row>
    <row r="154" spans="1:44" x14ac:dyDescent="0.25">
      <c r="A154" s="61" t="s">
        <v>1553</v>
      </c>
      <c r="B154" t="s">
        <v>150</v>
      </c>
      <c r="D154" t="s">
        <v>151</v>
      </c>
      <c r="E154">
        <v>2023</v>
      </c>
      <c r="F154" t="s">
        <v>71</v>
      </c>
      <c r="G154">
        <v>110000494894</v>
      </c>
      <c r="H154" t="s">
        <v>72</v>
      </c>
      <c r="I154" t="s">
        <v>1398</v>
      </c>
      <c r="J154" t="s">
        <v>74</v>
      </c>
      <c r="K154" t="s">
        <v>75</v>
      </c>
      <c r="L154" t="s">
        <v>76</v>
      </c>
      <c r="M154" t="s">
        <v>62</v>
      </c>
      <c r="N154">
        <v>70669</v>
      </c>
      <c r="O154">
        <v>30.223500000000001</v>
      </c>
      <c r="P154">
        <v>-93.286900000000003</v>
      </c>
      <c r="Q154">
        <v>1323222047540</v>
      </c>
      <c r="R154" s="61" t="s">
        <v>1756</v>
      </c>
      <c r="T154" t="s">
        <v>1787</v>
      </c>
      <c r="W154">
        <v>325180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450</v>
      </c>
      <c r="AN154">
        <v>0</v>
      </c>
      <c r="AO154">
        <v>0</v>
      </c>
      <c r="AP154">
        <v>0</v>
      </c>
      <c r="AQ154">
        <v>0</v>
      </c>
      <c r="AR154">
        <f t="shared" si="2"/>
        <v>450</v>
      </c>
    </row>
    <row r="155" spans="1:44" hidden="1" x14ac:dyDescent="0.25">
      <c r="A155" s="61" t="s">
        <v>1553</v>
      </c>
      <c r="B155" t="s">
        <v>150</v>
      </c>
      <c r="D155" t="s">
        <v>151</v>
      </c>
      <c r="E155">
        <v>2022</v>
      </c>
      <c r="F155" t="s">
        <v>1531</v>
      </c>
      <c r="G155">
        <v>110027242320</v>
      </c>
      <c r="H155" t="s">
        <v>1572</v>
      </c>
      <c r="I155" t="s">
        <v>1356</v>
      </c>
      <c r="J155" t="s">
        <v>1357</v>
      </c>
      <c r="K155" t="s">
        <v>1460</v>
      </c>
      <c r="L155" t="s">
        <v>1461</v>
      </c>
      <c r="M155" t="s">
        <v>1462</v>
      </c>
      <c r="N155">
        <v>43920</v>
      </c>
      <c r="O155">
        <v>40.631622</v>
      </c>
      <c r="P155">
        <v>-80.546319999999994</v>
      </c>
      <c r="Q155">
        <v>1322221438260</v>
      </c>
      <c r="R155" s="61" t="s">
        <v>1751</v>
      </c>
      <c r="T155" t="s">
        <v>1834</v>
      </c>
      <c r="W155">
        <v>562213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f t="shared" si="2"/>
        <v>0</v>
      </c>
    </row>
    <row r="156" spans="1:44" hidden="1" x14ac:dyDescent="0.25">
      <c r="A156" s="61" t="s">
        <v>1553</v>
      </c>
      <c r="B156" t="s">
        <v>150</v>
      </c>
      <c r="D156" t="s">
        <v>151</v>
      </c>
      <c r="E156">
        <v>2022</v>
      </c>
      <c r="F156" t="s">
        <v>1533</v>
      </c>
      <c r="G156">
        <v>110056963905</v>
      </c>
      <c r="H156" t="s">
        <v>1574</v>
      </c>
      <c r="I156" t="s">
        <v>1360</v>
      </c>
      <c r="J156" t="s">
        <v>1361</v>
      </c>
      <c r="K156" t="s">
        <v>1466</v>
      </c>
      <c r="L156" t="s">
        <v>1467</v>
      </c>
      <c r="M156" t="s">
        <v>1458</v>
      </c>
      <c r="N156">
        <v>29059</v>
      </c>
      <c r="O156">
        <v>33.277380000000001</v>
      </c>
      <c r="P156">
        <v>-80.430135000000007</v>
      </c>
      <c r="Q156">
        <v>1322221190123</v>
      </c>
      <c r="R156" s="61" t="s">
        <v>1751</v>
      </c>
      <c r="T156" t="s">
        <v>1772</v>
      </c>
      <c r="W156">
        <v>327310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f t="shared" si="2"/>
        <v>0</v>
      </c>
    </row>
    <row r="157" spans="1:44" hidden="1" x14ac:dyDescent="0.25">
      <c r="A157" s="61" t="s">
        <v>1553</v>
      </c>
      <c r="B157" t="s">
        <v>150</v>
      </c>
      <c r="D157" t="s">
        <v>151</v>
      </c>
      <c r="E157">
        <v>2022</v>
      </c>
      <c r="F157" t="s">
        <v>1520</v>
      </c>
      <c r="G157">
        <v>110056953765</v>
      </c>
      <c r="H157" t="s">
        <v>1561</v>
      </c>
      <c r="I157" t="s">
        <v>1334</v>
      </c>
      <c r="J157" t="s">
        <v>1335</v>
      </c>
      <c r="K157" t="s">
        <v>1426</v>
      </c>
      <c r="L157" t="s">
        <v>1427</v>
      </c>
      <c r="M157" t="s">
        <v>1428</v>
      </c>
      <c r="N157">
        <v>63461</v>
      </c>
      <c r="O157">
        <v>39.834117999999997</v>
      </c>
      <c r="P157">
        <v>-91.436790999999999</v>
      </c>
      <c r="Q157">
        <v>1322221028537</v>
      </c>
      <c r="R157" s="61" t="s">
        <v>1753</v>
      </c>
      <c r="T157" t="s">
        <v>1765</v>
      </c>
      <c r="W157">
        <v>325320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f t="shared" si="2"/>
        <v>0</v>
      </c>
    </row>
    <row r="158" spans="1:44" x14ac:dyDescent="0.25">
      <c r="A158" t="s">
        <v>1553</v>
      </c>
      <c r="B158" t="s">
        <v>150</v>
      </c>
      <c r="D158" t="s">
        <v>151</v>
      </c>
      <c r="E158">
        <v>2024</v>
      </c>
      <c r="F158" t="s">
        <v>1513</v>
      </c>
      <c r="G158">
        <v>110000743508</v>
      </c>
      <c r="H158" t="s">
        <v>1554</v>
      </c>
      <c r="I158" t="s">
        <v>1320</v>
      </c>
      <c r="J158" t="s">
        <v>1321</v>
      </c>
      <c r="K158" t="s">
        <v>1401</v>
      </c>
      <c r="L158" t="s">
        <v>1402</v>
      </c>
      <c r="M158" t="s">
        <v>1403</v>
      </c>
      <c r="N158" t="s">
        <v>1404</v>
      </c>
      <c r="O158" t="s">
        <v>1592</v>
      </c>
      <c r="P158" t="s">
        <v>1593</v>
      </c>
      <c r="Q158" t="s">
        <v>1696</v>
      </c>
      <c r="R158" t="s">
        <v>1749</v>
      </c>
      <c r="T158" t="s">
        <v>1759</v>
      </c>
      <c r="W158" t="s">
        <v>1788</v>
      </c>
      <c r="Y158">
        <v>5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 t="s">
        <v>1569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f t="shared" si="2"/>
        <v>5</v>
      </c>
    </row>
    <row r="159" spans="1:44" hidden="1" x14ac:dyDescent="0.25">
      <c r="A159">
        <v>107062</v>
      </c>
      <c r="B159" t="s">
        <v>150</v>
      </c>
      <c r="D159" t="s">
        <v>151</v>
      </c>
      <c r="E159">
        <v>2021</v>
      </c>
      <c r="F159" t="s">
        <v>1516</v>
      </c>
      <c r="G159">
        <v>110000380061</v>
      </c>
      <c r="H159" t="s">
        <v>1557</v>
      </c>
      <c r="I159" t="s">
        <v>1326</v>
      </c>
      <c r="J159" t="s">
        <v>1327</v>
      </c>
      <c r="K159" t="s">
        <v>1411</v>
      </c>
      <c r="L159" t="s">
        <v>1412</v>
      </c>
      <c r="M159" t="s">
        <v>1413</v>
      </c>
      <c r="N159">
        <v>42029</v>
      </c>
      <c r="O159">
        <v>37.056699000000002</v>
      </c>
      <c r="P159">
        <v>-88.365727000000007</v>
      </c>
      <c r="Q159">
        <v>1321219594280</v>
      </c>
      <c r="R159">
        <v>4</v>
      </c>
      <c r="T159" t="s">
        <v>1762</v>
      </c>
      <c r="W159">
        <v>325180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f t="shared" si="2"/>
        <v>0</v>
      </c>
    </row>
    <row r="160" spans="1:44" hidden="1" x14ac:dyDescent="0.25">
      <c r="A160">
        <v>107062</v>
      </c>
      <c r="B160" t="s">
        <v>150</v>
      </c>
      <c r="D160" t="s">
        <v>151</v>
      </c>
      <c r="E160">
        <v>2021</v>
      </c>
      <c r="F160" t="s">
        <v>1517</v>
      </c>
      <c r="G160">
        <v>110000597729</v>
      </c>
      <c r="H160" t="s">
        <v>1558</v>
      </c>
      <c r="I160" t="s">
        <v>1328</v>
      </c>
      <c r="J160" t="s">
        <v>1329</v>
      </c>
      <c r="K160" t="s">
        <v>1415</v>
      </c>
      <c r="L160" t="s">
        <v>1416</v>
      </c>
      <c r="M160" t="s">
        <v>1403</v>
      </c>
      <c r="N160">
        <v>71836</v>
      </c>
      <c r="O160">
        <v>33.693600000000004</v>
      </c>
      <c r="P160">
        <v>-94.416600000000003</v>
      </c>
      <c r="Q160">
        <v>1321220470379</v>
      </c>
      <c r="R160">
        <v>4</v>
      </c>
      <c r="T160" t="s">
        <v>1763</v>
      </c>
      <c r="W160">
        <v>327310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f t="shared" si="2"/>
        <v>0</v>
      </c>
    </row>
    <row r="161" spans="1:44" hidden="1" x14ac:dyDescent="0.25">
      <c r="A161">
        <v>107062</v>
      </c>
      <c r="B161" t="s">
        <v>150</v>
      </c>
      <c r="D161" t="s">
        <v>151</v>
      </c>
      <c r="E161">
        <v>2021</v>
      </c>
      <c r="F161" t="s">
        <v>1518</v>
      </c>
      <c r="G161">
        <v>110000445929</v>
      </c>
      <c r="H161" t="s">
        <v>1559</v>
      </c>
      <c r="I161" t="s">
        <v>1330</v>
      </c>
      <c r="J161" t="s">
        <v>1331</v>
      </c>
      <c r="K161" t="s">
        <v>1418</v>
      </c>
      <c r="L161" t="s">
        <v>1419</v>
      </c>
      <c r="M161" t="s">
        <v>1420</v>
      </c>
      <c r="N161">
        <v>66720</v>
      </c>
      <c r="O161">
        <v>37.698785999999998</v>
      </c>
      <c r="P161">
        <v>-95.459748000000005</v>
      </c>
      <c r="Q161">
        <v>1321219910078</v>
      </c>
      <c r="R161">
        <v>2</v>
      </c>
      <c r="T161" t="s">
        <v>1763</v>
      </c>
      <c r="W161">
        <v>327310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f t="shared" si="2"/>
        <v>0</v>
      </c>
    </row>
    <row r="162" spans="1:44" hidden="1" x14ac:dyDescent="0.25">
      <c r="A162">
        <v>107062</v>
      </c>
      <c r="B162" t="s">
        <v>150</v>
      </c>
      <c r="D162" t="s">
        <v>151</v>
      </c>
      <c r="E162">
        <v>2021</v>
      </c>
      <c r="F162" t="s">
        <v>1519</v>
      </c>
      <c r="G162">
        <v>110000406445</v>
      </c>
      <c r="H162" t="s">
        <v>1560</v>
      </c>
      <c r="I162" t="s">
        <v>1332</v>
      </c>
      <c r="J162" t="s">
        <v>1333</v>
      </c>
      <c r="K162" t="s">
        <v>1422</v>
      </c>
      <c r="L162" t="s">
        <v>1423</v>
      </c>
      <c r="M162" t="s">
        <v>1424</v>
      </c>
      <c r="N162">
        <v>48193</v>
      </c>
      <c r="O162">
        <v>42.172240000000002</v>
      </c>
      <c r="P162">
        <v>-83.174160000000001</v>
      </c>
      <c r="Q162">
        <v>1321219657309</v>
      </c>
      <c r="R162">
        <v>4</v>
      </c>
      <c r="T162" t="s">
        <v>1764</v>
      </c>
      <c r="W162">
        <v>325412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f t="shared" si="2"/>
        <v>0</v>
      </c>
    </row>
    <row r="163" spans="1:44" x14ac:dyDescent="0.25">
      <c r="A163" t="s">
        <v>1553</v>
      </c>
      <c r="B163" t="s">
        <v>150</v>
      </c>
      <c r="D163" t="s">
        <v>151</v>
      </c>
      <c r="E163">
        <v>2024</v>
      </c>
      <c r="F163" t="s">
        <v>1523</v>
      </c>
      <c r="G163">
        <v>110015862440</v>
      </c>
      <c r="H163" t="s">
        <v>1564</v>
      </c>
      <c r="I163" t="s">
        <v>1340</v>
      </c>
      <c r="J163" t="s">
        <v>1341</v>
      </c>
      <c r="K163" t="s">
        <v>1437</v>
      </c>
      <c r="L163" t="s">
        <v>1437</v>
      </c>
      <c r="M163" t="s">
        <v>1420</v>
      </c>
      <c r="N163" t="s">
        <v>1438</v>
      </c>
      <c r="O163" t="s">
        <v>1614</v>
      </c>
      <c r="P163" t="s">
        <v>1615</v>
      </c>
      <c r="Q163" t="s">
        <v>1707</v>
      </c>
      <c r="R163" t="s">
        <v>1751</v>
      </c>
      <c r="T163" t="s">
        <v>1768</v>
      </c>
      <c r="W163" t="s">
        <v>1795</v>
      </c>
      <c r="Y163">
        <v>3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 t="s">
        <v>1569</v>
      </c>
      <c r="AH163">
        <v>0</v>
      </c>
      <c r="AI163">
        <v>0</v>
      </c>
      <c r="AJ163">
        <v>0</v>
      </c>
      <c r="AK163">
        <v>0</v>
      </c>
      <c r="AL163">
        <v>1</v>
      </c>
      <c r="AM163">
        <v>1</v>
      </c>
      <c r="AN163">
        <v>0</v>
      </c>
      <c r="AO163">
        <v>1</v>
      </c>
      <c r="AP163">
        <v>0</v>
      </c>
      <c r="AQ163">
        <v>0</v>
      </c>
      <c r="AR163">
        <f t="shared" si="2"/>
        <v>6</v>
      </c>
    </row>
    <row r="164" spans="1:44" x14ac:dyDescent="0.25">
      <c r="A164" t="s">
        <v>1553</v>
      </c>
      <c r="B164" t="s">
        <v>150</v>
      </c>
      <c r="D164" t="s">
        <v>151</v>
      </c>
      <c r="E164">
        <v>2024</v>
      </c>
      <c r="F164" t="s">
        <v>1525</v>
      </c>
      <c r="G164">
        <v>110000463365</v>
      </c>
      <c r="H164" t="s">
        <v>1566</v>
      </c>
      <c r="I164" t="s">
        <v>1344</v>
      </c>
      <c r="J164" t="s">
        <v>1345</v>
      </c>
      <c r="K164" t="s">
        <v>107</v>
      </c>
      <c r="L164" t="s">
        <v>108</v>
      </c>
      <c r="M164" t="s">
        <v>53</v>
      </c>
      <c r="N164" t="s">
        <v>1443</v>
      </c>
      <c r="O164" t="s">
        <v>1618</v>
      </c>
      <c r="P164" t="s">
        <v>1619</v>
      </c>
      <c r="Q164" t="s">
        <v>1709</v>
      </c>
      <c r="R164" t="s">
        <v>1749</v>
      </c>
      <c r="T164" t="s">
        <v>1769</v>
      </c>
      <c r="W164" t="s">
        <v>1790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 t="s">
        <v>1569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23</v>
      </c>
      <c r="AN164">
        <v>0</v>
      </c>
      <c r="AO164">
        <v>0</v>
      </c>
      <c r="AP164">
        <v>0</v>
      </c>
      <c r="AQ164">
        <v>0</v>
      </c>
      <c r="AR164">
        <f t="shared" si="2"/>
        <v>23</v>
      </c>
    </row>
    <row r="165" spans="1:44" hidden="1" x14ac:dyDescent="0.25">
      <c r="A165">
        <v>107062</v>
      </c>
      <c r="B165" t="s">
        <v>150</v>
      </c>
      <c r="D165" t="s">
        <v>151</v>
      </c>
      <c r="E165">
        <v>2021</v>
      </c>
      <c r="F165" t="s">
        <v>1520</v>
      </c>
      <c r="G165">
        <v>110056953765</v>
      </c>
      <c r="H165" t="s">
        <v>1561</v>
      </c>
      <c r="I165" t="s">
        <v>1334</v>
      </c>
      <c r="J165" t="s">
        <v>1335</v>
      </c>
      <c r="K165" t="s">
        <v>1426</v>
      </c>
      <c r="L165" t="s">
        <v>1427</v>
      </c>
      <c r="M165" t="s">
        <v>1428</v>
      </c>
      <c r="N165">
        <v>63461</v>
      </c>
      <c r="O165">
        <v>39.834117999999997</v>
      </c>
      <c r="P165">
        <v>-91.436790999999999</v>
      </c>
      <c r="Q165">
        <v>1321219891025</v>
      </c>
      <c r="R165">
        <v>6</v>
      </c>
      <c r="T165" t="s">
        <v>1765</v>
      </c>
      <c r="W165">
        <v>325320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f t="shared" si="2"/>
        <v>0</v>
      </c>
    </row>
    <row r="166" spans="1:44" hidden="1" x14ac:dyDescent="0.25">
      <c r="A166">
        <v>107062</v>
      </c>
      <c r="B166" t="s">
        <v>150</v>
      </c>
      <c r="D166" t="s">
        <v>151</v>
      </c>
      <c r="E166">
        <v>2021</v>
      </c>
      <c r="F166" t="s">
        <v>1521</v>
      </c>
      <c r="G166">
        <v>110018869474</v>
      </c>
      <c r="H166" t="s">
        <v>1562</v>
      </c>
      <c r="I166" t="s">
        <v>1336</v>
      </c>
      <c r="J166" t="s">
        <v>1337</v>
      </c>
      <c r="K166" t="s">
        <v>1430</v>
      </c>
      <c r="L166" t="s">
        <v>1430</v>
      </c>
      <c r="M166" t="s">
        <v>1431</v>
      </c>
      <c r="N166">
        <v>52761</v>
      </c>
      <c r="O166">
        <v>41.350468999999997</v>
      </c>
      <c r="P166">
        <v>-91.081619000000003</v>
      </c>
      <c r="Q166">
        <v>1321220151411</v>
      </c>
      <c r="R166">
        <v>3</v>
      </c>
      <c r="T166" t="s">
        <v>1766</v>
      </c>
      <c r="W166">
        <v>325320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f t="shared" si="2"/>
        <v>0</v>
      </c>
    </row>
    <row r="167" spans="1:44" hidden="1" x14ac:dyDescent="0.25">
      <c r="A167">
        <v>107062</v>
      </c>
      <c r="B167" t="s">
        <v>150</v>
      </c>
      <c r="D167" t="s">
        <v>151</v>
      </c>
      <c r="E167">
        <v>2021</v>
      </c>
      <c r="F167" t="s">
        <v>1860</v>
      </c>
      <c r="G167">
        <v>110000420161</v>
      </c>
      <c r="H167" t="s">
        <v>1862</v>
      </c>
      <c r="I167" t="s">
        <v>1871</v>
      </c>
      <c r="J167" t="s">
        <v>1872</v>
      </c>
      <c r="K167" t="s">
        <v>1873</v>
      </c>
      <c r="L167" t="s">
        <v>1874</v>
      </c>
      <c r="M167" t="s">
        <v>1407</v>
      </c>
      <c r="N167">
        <v>53704</v>
      </c>
      <c r="O167">
        <v>43.125619999999998</v>
      </c>
      <c r="P167">
        <v>-89.327659999999995</v>
      </c>
      <c r="Q167">
        <v>1321220384287</v>
      </c>
      <c r="R167">
        <v>3</v>
      </c>
      <c r="T167" t="s">
        <v>1776</v>
      </c>
      <c r="W167">
        <v>325320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f t="shared" si="2"/>
        <v>0</v>
      </c>
    </row>
    <row r="168" spans="1:44" hidden="1" x14ac:dyDescent="0.25">
      <c r="A168">
        <v>107062</v>
      </c>
      <c r="B168" t="s">
        <v>150</v>
      </c>
      <c r="D168" t="s">
        <v>151</v>
      </c>
      <c r="E168">
        <v>2021</v>
      </c>
      <c r="F168" t="s">
        <v>99</v>
      </c>
      <c r="G168">
        <v>110070828281</v>
      </c>
      <c r="H168" t="s">
        <v>100</v>
      </c>
      <c r="I168" t="s">
        <v>101</v>
      </c>
      <c r="J168" t="s">
        <v>102</v>
      </c>
      <c r="K168" t="s">
        <v>81</v>
      </c>
      <c r="L168" t="s">
        <v>82</v>
      </c>
      <c r="M168" t="s">
        <v>62</v>
      </c>
      <c r="N168">
        <v>70764</v>
      </c>
      <c r="O168">
        <v>30.313897000000001</v>
      </c>
      <c r="P168">
        <v>-91.240605000000002</v>
      </c>
      <c r="Q168">
        <v>1321220366850</v>
      </c>
      <c r="R168">
        <v>8</v>
      </c>
      <c r="T168" t="s">
        <v>166</v>
      </c>
      <c r="W168">
        <v>325199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f t="shared" si="2"/>
        <v>0</v>
      </c>
    </row>
    <row r="169" spans="1:44" hidden="1" x14ac:dyDescent="0.25">
      <c r="A169">
        <v>107062</v>
      </c>
      <c r="B169" t="s">
        <v>150</v>
      </c>
      <c r="D169" t="s">
        <v>151</v>
      </c>
      <c r="E169">
        <v>2021</v>
      </c>
      <c r="F169" t="s">
        <v>1522</v>
      </c>
      <c r="G169">
        <v>110017980443</v>
      </c>
      <c r="H169" t="s">
        <v>1563</v>
      </c>
      <c r="I169" t="s">
        <v>1338</v>
      </c>
      <c r="J169" t="s">
        <v>1339</v>
      </c>
      <c r="K169" t="s">
        <v>1434</v>
      </c>
      <c r="L169" t="s">
        <v>1435</v>
      </c>
      <c r="M169" t="s">
        <v>1428</v>
      </c>
      <c r="N169">
        <v>63630</v>
      </c>
      <c r="O169">
        <v>37.983333000000002</v>
      </c>
      <c r="P169">
        <v>-90.690832999999998</v>
      </c>
      <c r="Q169">
        <v>1321220494874</v>
      </c>
      <c r="R169">
        <v>5</v>
      </c>
      <c r="T169" t="s">
        <v>1767</v>
      </c>
      <c r="W169">
        <v>325998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f t="shared" si="2"/>
        <v>0</v>
      </c>
    </row>
    <row r="170" spans="1:44" x14ac:dyDescent="0.25">
      <c r="A170" t="s">
        <v>1553</v>
      </c>
      <c r="B170" t="s">
        <v>150</v>
      </c>
      <c r="D170" t="s">
        <v>151</v>
      </c>
      <c r="E170">
        <v>2024</v>
      </c>
      <c r="F170" t="s">
        <v>1526</v>
      </c>
      <c r="G170">
        <v>110000521221</v>
      </c>
      <c r="H170" t="s">
        <v>1567</v>
      </c>
      <c r="I170" t="s">
        <v>1346</v>
      </c>
      <c r="J170" t="s">
        <v>1347</v>
      </c>
      <c r="K170" t="s">
        <v>1444</v>
      </c>
      <c r="L170" t="s">
        <v>1445</v>
      </c>
      <c r="M170" t="s">
        <v>1403</v>
      </c>
      <c r="N170" t="s">
        <v>1446</v>
      </c>
      <c r="O170" t="s">
        <v>1620</v>
      </c>
      <c r="P170" t="s">
        <v>1621</v>
      </c>
      <c r="Q170" t="s">
        <v>1710</v>
      </c>
      <c r="R170" t="s">
        <v>1750</v>
      </c>
      <c r="T170" t="s">
        <v>1769</v>
      </c>
      <c r="W170" t="s">
        <v>1790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 t="s">
        <v>1569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41</v>
      </c>
      <c r="AN170">
        <v>0</v>
      </c>
      <c r="AO170">
        <v>0</v>
      </c>
      <c r="AP170">
        <v>0</v>
      </c>
      <c r="AQ170">
        <v>0</v>
      </c>
      <c r="AR170">
        <f t="shared" si="2"/>
        <v>41</v>
      </c>
    </row>
    <row r="171" spans="1:44" hidden="1" x14ac:dyDescent="0.25">
      <c r="A171">
        <v>107062</v>
      </c>
      <c r="B171" t="s">
        <v>150</v>
      </c>
      <c r="D171" t="s">
        <v>151</v>
      </c>
      <c r="E171">
        <v>2021</v>
      </c>
      <c r="F171" t="s">
        <v>1524</v>
      </c>
      <c r="G171">
        <v>110000906985</v>
      </c>
      <c r="H171" t="s">
        <v>1565</v>
      </c>
      <c r="I171" t="s">
        <v>1342</v>
      </c>
      <c r="J171" t="s">
        <v>1343</v>
      </c>
      <c r="K171" t="s">
        <v>1439</v>
      </c>
      <c r="L171" t="s">
        <v>1440</v>
      </c>
      <c r="M171" t="s">
        <v>1441</v>
      </c>
      <c r="N171">
        <v>84029</v>
      </c>
      <c r="O171">
        <v>40.734400000000001</v>
      </c>
      <c r="P171">
        <v>-112.96810000000001</v>
      </c>
      <c r="Q171">
        <v>1321220580498</v>
      </c>
      <c r="R171">
        <v>4</v>
      </c>
      <c r="T171" t="s">
        <v>1769</v>
      </c>
      <c r="W171">
        <v>562211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f t="shared" si="2"/>
        <v>0</v>
      </c>
    </row>
    <row r="172" spans="1:44" x14ac:dyDescent="0.25">
      <c r="A172" t="s">
        <v>1553</v>
      </c>
      <c r="B172" t="s">
        <v>150</v>
      </c>
      <c r="D172" t="s">
        <v>151</v>
      </c>
      <c r="E172">
        <v>2024</v>
      </c>
      <c r="F172" t="s">
        <v>1527</v>
      </c>
      <c r="G172">
        <v>110041638458</v>
      </c>
      <c r="H172" t="s">
        <v>1568</v>
      </c>
      <c r="I172" t="s">
        <v>1348</v>
      </c>
      <c r="J172" t="s">
        <v>1349</v>
      </c>
      <c r="K172" t="s">
        <v>1447</v>
      </c>
      <c r="L172" t="s">
        <v>1447</v>
      </c>
      <c r="M172" t="s">
        <v>1448</v>
      </c>
      <c r="N172" t="s">
        <v>1449</v>
      </c>
      <c r="O172" t="s">
        <v>1622</v>
      </c>
      <c r="P172" t="s">
        <v>1623</v>
      </c>
      <c r="Q172" t="s">
        <v>1711</v>
      </c>
      <c r="R172" t="s">
        <v>1750</v>
      </c>
      <c r="T172" t="s">
        <v>1769</v>
      </c>
      <c r="W172" t="s">
        <v>1790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 t="s">
        <v>1569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1</v>
      </c>
      <c r="AN172">
        <v>0</v>
      </c>
      <c r="AO172">
        <v>0</v>
      </c>
      <c r="AP172">
        <v>0</v>
      </c>
      <c r="AQ172">
        <v>0</v>
      </c>
      <c r="AR172">
        <f t="shared" si="2"/>
        <v>1</v>
      </c>
    </row>
    <row r="173" spans="1:44" x14ac:dyDescent="0.25">
      <c r="A173" t="s">
        <v>1553</v>
      </c>
      <c r="B173" t="s">
        <v>150</v>
      </c>
      <c r="D173" t="s">
        <v>151</v>
      </c>
      <c r="E173">
        <v>2024</v>
      </c>
      <c r="F173" t="s">
        <v>126</v>
      </c>
      <c r="G173">
        <v>110018925957</v>
      </c>
      <c r="H173" t="s">
        <v>127</v>
      </c>
      <c r="I173" t="s">
        <v>128</v>
      </c>
      <c r="J173" t="s">
        <v>129</v>
      </c>
      <c r="K173" t="s">
        <v>130</v>
      </c>
      <c r="L173" t="s">
        <v>131</v>
      </c>
      <c r="M173" t="s">
        <v>53</v>
      </c>
      <c r="N173" t="s">
        <v>1454</v>
      </c>
      <c r="O173" t="s">
        <v>1630</v>
      </c>
      <c r="P173" t="s">
        <v>1631</v>
      </c>
      <c r="Q173" t="s">
        <v>1716</v>
      </c>
      <c r="R173" t="s">
        <v>1756</v>
      </c>
      <c r="T173" t="s">
        <v>157</v>
      </c>
      <c r="W173" t="s">
        <v>1796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 t="s">
        <v>1569</v>
      </c>
      <c r="AH173">
        <v>5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f t="shared" si="2"/>
        <v>5</v>
      </c>
    </row>
    <row r="174" spans="1:44" x14ac:dyDescent="0.25">
      <c r="A174" t="s">
        <v>1553</v>
      </c>
      <c r="B174" t="s">
        <v>150</v>
      </c>
      <c r="D174" t="s">
        <v>151</v>
      </c>
      <c r="E174">
        <v>2024</v>
      </c>
      <c r="F174" t="s">
        <v>121</v>
      </c>
      <c r="G174">
        <v>110066943605</v>
      </c>
      <c r="H174" t="s">
        <v>122</v>
      </c>
      <c r="I174" t="s">
        <v>167</v>
      </c>
      <c r="J174" t="s">
        <v>50</v>
      </c>
      <c r="K174" t="s">
        <v>51</v>
      </c>
      <c r="L174" t="s">
        <v>52</v>
      </c>
      <c r="M174" t="s">
        <v>53</v>
      </c>
      <c r="N174" t="s">
        <v>1455</v>
      </c>
      <c r="O174" t="s">
        <v>1632</v>
      </c>
      <c r="P174" t="s">
        <v>1633</v>
      </c>
      <c r="Q174" t="s">
        <v>1717</v>
      </c>
      <c r="R174" t="s">
        <v>1757</v>
      </c>
      <c r="T174" t="s">
        <v>166</v>
      </c>
      <c r="W174" t="s">
        <v>1789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 t="s">
        <v>1569</v>
      </c>
      <c r="AH174">
        <v>0</v>
      </c>
      <c r="AI174">
        <v>0</v>
      </c>
      <c r="AJ174">
        <v>0</v>
      </c>
      <c r="AK174">
        <v>0</v>
      </c>
      <c r="AL174">
        <v>29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f t="shared" si="2"/>
        <v>29</v>
      </c>
    </row>
    <row r="175" spans="1:44" hidden="1" x14ac:dyDescent="0.25">
      <c r="A175">
        <v>107062</v>
      </c>
      <c r="B175" t="s">
        <v>150</v>
      </c>
      <c r="D175" t="s">
        <v>151</v>
      </c>
      <c r="E175">
        <v>2021</v>
      </c>
      <c r="F175" t="s">
        <v>1528</v>
      </c>
      <c r="G175">
        <v>110070788638</v>
      </c>
      <c r="I175" t="s">
        <v>1350</v>
      </c>
      <c r="J175" t="s">
        <v>1351</v>
      </c>
      <c r="K175" t="s">
        <v>1450</v>
      </c>
      <c r="L175" t="s">
        <v>1450</v>
      </c>
      <c r="M175" t="s">
        <v>1424</v>
      </c>
      <c r="N175">
        <v>48640</v>
      </c>
      <c r="O175">
        <v>43.600960000000001</v>
      </c>
      <c r="P175">
        <v>-84.207689999999999</v>
      </c>
      <c r="Q175">
        <v>1321220094510</v>
      </c>
      <c r="R175">
        <v>5</v>
      </c>
      <c r="T175" t="s">
        <v>1770</v>
      </c>
      <c r="W175">
        <v>325199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f t="shared" si="2"/>
        <v>0</v>
      </c>
    </row>
    <row r="176" spans="1:44" x14ac:dyDescent="0.25">
      <c r="A176" t="s">
        <v>1553</v>
      </c>
      <c r="B176" t="s">
        <v>150</v>
      </c>
      <c r="D176" t="s">
        <v>151</v>
      </c>
      <c r="E176">
        <v>2024</v>
      </c>
      <c r="F176" t="s">
        <v>1537</v>
      </c>
      <c r="G176">
        <v>110017326963</v>
      </c>
      <c r="H176" t="s">
        <v>1577</v>
      </c>
      <c r="I176" t="s">
        <v>1368</v>
      </c>
      <c r="J176" t="s">
        <v>1369</v>
      </c>
      <c r="K176" t="s">
        <v>1473</v>
      </c>
      <c r="L176" t="s">
        <v>1473</v>
      </c>
      <c r="M176" t="s">
        <v>1458</v>
      </c>
      <c r="N176" t="s">
        <v>1474</v>
      </c>
      <c r="O176" t="s">
        <v>1648</v>
      </c>
      <c r="P176" t="s">
        <v>1649</v>
      </c>
      <c r="Q176" t="s">
        <v>1725</v>
      </c>
      <c r="R176" t="s">
        <v>1753</v>
      </c>
      <c r="T176" t="s">
        <v>1368</v>
      </c>
      <c r="W176" t="s">
        <v>1789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 t="s">
        <v>1569</v>
      </c>
      <c r="AH176">
        <v>0</v>
      </c>
      <c r="AI176">
        <v>0</v>
      </c>
      <c r="AJ176">
        <v>0</v>
      </c>
      <c r="AK176">
        <v>0</v>
      </c>
      <c r="AL176">
        <v>26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f t="shared" si="2"/>
        <v>26</v>
      </c>
    </row>
    <row r="177" spans="1:44" hidden="1" x14ac:dyDescent="0.25">
      <c r="A177">
        <v>107062</v>
      </c>
      <c r="B177" t="s">
        <v>150</v>
      </c>
      <c r="D177" t="s">
        <v>151</v>
      </c>
      <c r="E177">
        <v>2021</v>
      </c>
      <c r="F177" t="s">
        <v>47</v>
      </c>
      <c r="G177">
        <v>110008170237</v>
      </c>
      <c r="H177" t="s">
        <v>48</v>
      </c>
      <c r="I177" t="s">
        <v>49</v>
      </c>
      <c r="J177" t="s">
        <v>50</v>
      </c>
      <c r="K177" t="s">
        <v>51</v>
      </c>
      <c r="L177" t="s">
        <v>52</v>
      </c>
      <c r="M177" t="s">
        <v>53</v>
      </c>
      <c r="N177">
        <v>775413257</v>
      </c>
      <c r="O177">
        <v>28.979199999999999</v>
      </c>
      <c r="P177">
        <v>-95.354900000000001</v>
      </c>
      <c r="Q177">
        <v>1321220216459</v>
      </c>
      <c r="R177">
        <v>1</v>
      </c>
      <c r="T177" t="s">
        <v>153</v>
      </c>
      <c r="W177">
        <v>325199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f t="shared" si="2"/>
        <v>0</v>
      </c>
    </row>
    <row r="178" spans="1:44" x14ac:dyDescent="0.25">
      <c r="A178" t="s">
        <v>1553</v>
      </c>
      <c r="B178" t="s">
        <v>150</v>
      </c>
      <c r="D178" t="s">
        <v>151</v>
      </c>
      <c r="E178">
        <v>2024</v>
      </c>
      <c r="F178" t="s">
        <v>1538</v>
      </c>
      <c r="G178">
        <v>110000451029</v>
      </c>
      <c r="H178" t="s">
        <v>1578</v>
      </c>
      <c r="I178" t="s">
        <v>1370</v>
      </c>
      <c r="J178" t="s">
        <v>1371</v>
      </c>
      <c r="K178" t="s">
        <v>1444</v>
      </c>
      <c r="L178" t="s">
        <v>1445</v>
      </c>
      <c r="M178" t="s">
        <v>1403</v>
      </c>
      <c r="N178" t="s">
        <v>1446</v>
      </c>
      <c r="O178" t="s">
        <v>1650</v>
      </c>
      <c r="P178" t="s">
        <v>1651</v>
      </c>
      <c r="Q178" t="s">
        <v>1726</v>
      </c>
      <c r="R178" t="s">
        <v>1749</v>
      </c>
      <c r="T178" t="s">
        <v>1776</v>
      </c>
      <c r="W178" t="s">
        <v>1789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 t="s">
        <v>1569</v>
      </c>
      <c r="AH178">
        <v>5900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f t="shared" si="2"/>
        <v>5900</v>
      </c>
    </row>
    <row r="179" spans="1:44" x14ac:dyDescent="0.25">
      <c r="A179" t="s">
        <v>1553</v>
      </c>
      <c r="B179" t="s">
        <v>150</v>
      </c>
      <c r="D179" t="s">
        <v>151</v>
      </c>
      <c r="E179">
        <v>2024</v>
      </c>
      <c r="F179" t="s">
        <v>115</v>
      </c>
      <c r="G179">
        <v>110070725501</v>
      </c>
      <c r="H179" t="s">
        <v>116</v>
      </c>
      <c r="I179" t="s">
        <v>117</v>
      </c>
      <c r="J179" t="s">
        <v>118</v>
      </c>
      <c r="K179" t="s">
        <v>119</v>
      </c>
      <c r="L179" t="s">
        <v>120</v>
      </c>
      <c r="M179" t="s">
        <v>53</v>
      </c>
      <c r="N179" t="s">
        <v>1483</v>
      </c>
      <c r="O179" t="s">
        <v>1656</v>
      </c>
      <c r="P179" t="s">
        <v>1657</v>
      </c>
      <c r="Q179" t="s">
        <v>1729</v>
      </c>
      <c r="R179" t="s">
        <v>1756</v>
      </c>
      <c r="T179" t="s">
        <v>1779</v>
      </c>
      <c r="W179" t="s">
        <v>1789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 t="s">
        <v>1569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132.5</v>
      </c>
      <c r="AN179">
        <v>0</v>
      </c>
      <c r="AO179">
        <v>0</v>
      </c>
      <c r="AP179">
        <v>0</v>
      </c>
      <c r="AQ179">
        <v>0</v>
      </c>
      <c r="AR179">
        <f t="shared" si="2"/>
        <v>132.5</v>
      </c>
    </row>
    <row r="180" spans="1:44" hidden="1" x14ac:dyDescent="0.25">
      <c r="A180">
        <v>107062</v>
      </c>
      <c r="B180" t="s">
        <v>150</v>
      </c>
      <c r="D180" t="s">
        <v>151</v>
      </c>
      <c r="E180">
        <v>2021</v>
      </c>
      <c r="F180" t="s">
        <v>132</v>
      </c>
      <c r="G180">
        <v>110070135413</v>
      </c>
      <c r="I180" t="s">
        <v>133</v>
      </c>
      <c r="J180" t="s">
        <v>134</v>
      </c>
      <c r="K180" t="s">
        <v>135</v>
      </c>
      <c r="L180" t="s">
        <v>108</v>
      </c>
      <c r="M180" t="s">
        <v>53</v>
      </c>
      <c r="N180">
        <v>77503</v>
      </c>
      <c r="O180">
        <v>29.734055999999999</v>
      </c>
      <c r="P180">
        <v>-95.17</v>
      </c>
      <c r="Q180">
        <v>1321219740774</v>
      </c>
      <c r="R180">
        <v>2</v>
      </c>
      <c r="W180">
        <v>325199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f t="shared" si="2"/>
        <v>0</v>
      </c>
    </row>
    <row r="181" spans="1:44" hidden="1" x14ac:dyDescent="0.25">
      <c r="A181">
        <v>107062</v>
      </c>
      <c r="B181" t="s">
        <v>150</v>
      </c>
      <c r="D181" t="s">
        <v>151</v>
      </c>
      <c r="E181">
        <v>2021</v>
      </c>
      <c r="F181" t="s">
        <v>1529</v>
      </c>
      <c r="G181">
        <v>110000597444</v>
      </c>
      <c r="H181" t="s">
        <v>1570</v>
      </c>
      <c r="I181" t="s">
        <v>1352</v>
      </c>
      <c r="J181" t="s">
        <v>1353</v>
      </c>
      <c r="K181" t="s">
        <v>60</v>
      </c>
      <c r="L181" t="s">
        <v>61</v>
      </c>
      <c r="M181" t="s">
        <v>62</v>
      </c>
      <c r="N181">
        <v>70805</v>
      </c>
      <c r="O181">
        <v>30.498203</v>
      </c>
      <c r="P181">
        <v>-91.189148000000003</v>
      </c>
      <c r="Q181">
        <v>1321220383893</v>
      </c>
      <c r="R181">
        <v>7</v>
      </c>
      <c r="T181" t="s">
        <v>157</v>
      </c>
      <c r="W181">
        <v>325211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f t="shared" si="2"/>
        <v>0</v>
      </c>
    </row>
    <row r="182" spans="1:44" hidden="1" x14ac:dyDescent="0.25">
      <c r="A182">
        <v>107062</v>
      </c>
      <c r="B182" t="s">
        <v>150</v>
      </c>
      <c r="D182" t="s">
        <v>151</v>
      </c>
      <c r="E182">
        <v>2021</v>
      </c>
      <c r="F182" t="s">
        <v>126</v>
      </c>
      <c r="G182">
        <v>110018925957</v>
      </c>
      <c r="H182" t="s">
        <v>127</v>
      </c>
      <c r="I182" t="s">
        <v>128</v>
      </c>
      <c r="J182" t="s">
        <v>129</v>
      </c>
      <c r="K182" t="s">
        <v>130</v>
      </c>
      <c r="L182" t="s">
        <v>131</v>
      </c>
      <c r="M182" t="s">
        <v>53</v>
      </c>
      <c r="N182">
        <v>77978</v>
      </c>
      <c r="O182">
        <v>28.6753</v>
      </c>
      <c r="P182">
        <v>-96.549499999999995</v>
      </c>
      <c r="Q182">
        <v>1321220408443</v>
      </c>
      <c r="R182">
        <v>7</v>
      </c>
      <c r="T182" t="s">
        <v>157</v>
      </c>
      <c r="W182">
        <v>325211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f t="shared" si="2"/>
        <v>0</v>
      </c>
    </row>
    <row r="183" spans="1:44" x14ac:dyDescent="0.25">
      <c r="A183" t="s">
        <v>1553</v>
      </c>
      <c r="B183" t="s">
        <v>150</v>
      </c>
      <c r="D183" t="s">
        <v>151</v>
      </c>
      <c r="E183">
        <v>2024</v>
      </c>
      <c r="F183" t="s">
        <v>92</v>
      </c>
      <c r="G183">
        <v>110000597328</v>
      </c>
      <c r="H183" t="s">
        <v>93</v>
      </c>
      <c r="I183" t="s">
        <v>94</v>
      </c>
      <c r="J183" t="s">
        <v>95</v>
      </c>
      <c r="K183" t="s">
        <v>96</v>
      </c>
      <c r="L183" t="s">
        <v>164</v>
      </c>
      <c r="M183" t="s">
        <v>62</v>
      </c>
      <c r="N183" t="s">
        <v>1484</v>
      </c>
      <c r="O183" t="s">
        <v>1658</v>
      </c>
      <c r="P183" t="s">
        <v>1659</v>
      </c>
      <c r="Q183" t="s">
        <v>1730</v>
      </c>
      <c r="R183" t="s">
        <v>1754</v>
      </c>
      <c r="T183" t="s">
        <v>1779</v>
      </c>
      <c r="W183" t="s">
        <v>1788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16.7</v>
      </c>
      <c r="AG183" t="s">
        <v>1569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f t="shared" si="2"/>
        <v>16.7</v>
      </c>
    </row>
    <row r="184" spans="1:44" hidden="1" x14ac:dyDescent="0.25">
      <c r="A184">
        <v>107062</v>
      </c>
      <c r="B184" t="s">
        <v>150</v>
      </c>
      <c r="D184" t="s">
        <v>151</v>
      </c>
      <c r="E184">
        <v>2021</v>
      </c>
      <c r="F184" t="s">
        <v>1531</v>
      </c>
      <c r="G184">
        <v>110027242320</v>
      </c>
      <c r="H184" t="s">
        <v>1863</v>
      </c>
      <c r="I184" t="s">
        <v>1356</v>
      </c>
      <c r="J184" t="s">
        <v>1357</v>
      </c>
      <c r="K184" t="s">
        <v>1460</v>
      </c>
      <c r="L184" t="s">
        <v>1461</v>
      </c>
      <c r="M184" t="s">
        <v>1462</v>
      </c>
      <c r="N184">
        <v>43920</v>
      </c>
      <c r="O184">
        <v>40.631622</v>
      </c>
      <c r="P184">
        <v>-80.546319999999994</v>
      </c>
      <c r="Q184">
        <v>1321220571400</v>
      </c>
      <c r="R184">
        <v>4</v>
      </c>
      <c r="T184" t="s">
        <v>1834</v>
      </c>
      <c r="W184">
        <v>562213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f t="shared" si="2"/>
        <v>0</v>
      </c>
    </row>
    <row r="185" spans="1:44" hidden="1" x14ac:dyDescent="0.25">
      <c r="A185">
        <v>107062</v>
      </c>
      <c r="B185" t="s">
        <v>150</v>
      </c>
      <c r="D185" t="s">
        <v>151</v>
      </c>
      <c r="E185">
        <v>2021</v>
      </c>
      <c r="F185" t="s">
        <v>1533</v>
      </c>
      <c r="G185">
        <v>110056963905</v>
      </c>
      <c r="H185" t="s">
        <v>1574</v>
      </c>
      <c r="I185" t="s">
        <v>1360</v>
      </c>
      <c r="J185" t="s">
        <v>1361</v>
      </c>
      <c r="K185" t="s">
        <v>1466</v>
      </c>
      <c r="L185" t="s">
        <v>1467</v>
      </c>
      <c r="M185" t="s">
        <v>1458</v>
      </c>
      <c r="N185">
        <v>29059</v>
      </c>
      <c r="O185">
        <v>33.277380000000001</v>
      </c>
      <c r="P185">
        <v>-80.430135000000007</v>
      </c>
      <c r="Q185">
        <v>1321220419143</v>
      </c>
      <c r="R185">
        <v>3</v>
      </c>
      <c r="T185" t="s">
        <v>1877</v>
      </c>
      <c r="W185">
        <v>327310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f t="shared" si="2"/>
        <v>0</v>
      </c>
    </row>
    <row r="186" spans="1:44" hidden="1" x14ac:dyDescent="0.25">
      <c r="A186">
        <v>107062</v>
      </c>
      <c r="B186" t="s">
        <v>150</v>
      </c>
      <c r="D186" t="s">
        <v>151</v>
      </c>
      <c r="E186">
        <v>2021</v>
      </c>
      <c r="F186" t="s">
        <v>1534</v>
      </c>
      <c r="G186">
        <v>110012256076</v>
      </c>
      <c r="H186" t="s">
        <v>1575</v>
      </c>
      <c r="I186" t="s">
        <v>1362</v>
      </c>
      <c r="J186" t="s">
        <v>1363</v>
      </c>
      <c r="K186" t="s">
        <v>51</v>
      </c>
      <c r="L186" t="s">
        <v>52</v>
      </c>
      <c r="M186" t="s">
        <v>53</v>
      </c>
      <c r="N186">
        <v>77541</v>
      </c>
      <c r="O186">
        <v>28.952500000000001</v>
      </c>
      <c r="P186">
        <v>-95.313000000000002</v>
      </c>
      <c r="Q186">
        <v>1321220015010</v>
      </c>
      <c r="R186">
        <v>4</v>
      </c>
      <c r="W186">
        <v>325199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f t="shared" si="2"/>
        <v>0</v>
      </c>
    </row>
    <row r="187" spans="1:44" hidden="1" x14ac:dyDescent="0.25">
      <c r="A187">
        <v>107062</v>
      </c>
      <c r="B187" t="s">
        <v>150</v>
      </c>
      <c r="D187" t="s">
        <v>151</v>
      </c>
      <c r="E187">
        <v>2021</v>
      </c>
      <c r="F187" t="s">
        <v>1535</v>
      </c>
      <c r="G187">
        <v>110043972207</v>
      </c>
      <c r="H187" t="s">
        <v>1576</v>
      </c>
      <c r="I187" t="s">
        <v>1364</v>
      </c>
      <c r="J187" t="s">
        <v>1365</v>
      </c>
      <c r="K187" t="s">
        <v>1469</v>
      </c>
      <c r="L187" t="s">
        <v>1469</v>
      </c>
      <c r="M187" t="s">
        <v>1470</v>
      </c>
      <c r="N187">
        <v>60901</v>
      </c>
      <c r="O187">
        <v>41.085541999999997</v>
      </c>
      <c r="P187">
        <v>-87.880542000000005</v>
      </c>
      <c r="Q187">
        <v>1321219729757</v>
      </c>
      <c r="R187">
        <v>5</v>
      </c>
      <c r="W187">
        <v>325613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f t="shared" si="2"/>
        <v>0</v>
      </c>
    </row>
    <row r="188" spans="1:44" hidden="1" x14ac:dyDescent="0.25">
      <c r="A188">
        <v>107062</v>
      </c>
      <c r="B188" t="s">
        <v>150</v>
      </c>
      <c r="D188" t="s">
        <v>151</v>
      </c>
      <c r="E188">
        <v>2021</v>
      </c>
      <c r="F188" t="s">
        <v>1537</v>
      </c>
      <c r="G188">
        <v>110017326963</v>
      </c>
      <c r="H188" t="s">
        <v>1577</v>
      </c>
      <c r="I188" t="s">
        <v>1368</v>
      </c>
      <c r="J188" t="s">
        <v>1369</v>
      </c>
      <c r="K188" t="s">
        <v>1473</v>
      </c>
      <c r="L188" t="s">
        <v>1473</v>
      </c>
      <c r="M188" t="s">
        <v>1458</v>
      </c>
      <c r="N188">
        <v>29405</v>
      </c>
      <c r="O188">
        <v>32.835301999999999</v>
      </c>
      <c r="P188">
        <v>-79.958067999999997</v>
      </c>
      <c r="Q188">
        <v>1321220319545</v>
      </c>
      <c r="R188">
        <v>6</v>
      </c>
      <c r="W188">
        <v>325199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f t="shared" si="2"/>
        <v>0</v>
      </c>
    </row>
    <row r="189" spans="1:44" x14ac:dyDescent="0.25">
      <c r="A189" t="s">
        <v>1553</v>
      </c>
      <c r="B189" t="s">
        <v>150</v>
      </c>
      <c r="D189" t="s">
        <v>151</v>
      </c>
      <c r="E189">
        <v>2024</v>
      </c>
      <c r="F189" t="s">
        <v>110</v>
      </c>
      <c r="G189">
        <v>110070827819</v>
      </c>
      <c r="H189" t="s">
        <v>111</v>
      </c>
      <c r="I189" t="s">
        <v>112</v>
      </c>
      <c r="J189" t="s">
        <v>113</v>
      </c>
      <c r="K189" t="s">
        <v>114</v>
      </c>
      <c r="L189" t="s">
        <v>108</v>
      </c>
      <c r="M189" t="s">
        <v>53</v>
      </c>
      <c r="N189" t="s">
        <v>1490</v>
      </c>
      <c r="O189" t="s">
        <v>1664</v>
      </c>
      <c r="P189" t="s">
        <v>1665</v>
      </c>
      <c r="Q189" t="s">
        <v>1733</v>
      </c>
      <c r="R189" t="s">
        <v>1756</v>
      </c>
      <c r="T189" t="s">
        <v>1779</v>
      </c>
      <c r="W189" t="s">
        <v>1789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 t="s">
        <v>1569</v>
      </c>
      <c r="AH189">
        <v>0</v>
      </c>
      <c r="AI189">
        <v>0</v>
      </c>
      <c r="AJ189">
        <v>0</v>
      </c>
      <c r="AK189">
        <v>0</v>
      </c>
      <c r="AL189">
        <v>0.16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f t="shared" si="2"/>
        <v>0.16</v>
      </c>
    </row>
    <row r="190" spans="1:44" hidden="1" x14ac:dyDescent="0.25">
      <c r="A190">
        <v>107062</v>
      </c>
      <c r="B190" t="s">
        <v>150</v>
      </c>
      <c r="D190" t="s">
        <v>151</v>
      </c>
      <c r="E190">
        <v>2021</v>
      </c>
      <c r="F190" t="s">
        <v>1539</v>
      </c>
      <c r="G190">
        <v>110000324159</v>
      </c>
      <c r="H190" t="s">
        <v>1579</v>
      </c>
      <c r="I190" t="s">
        <v>1372</v>
      </c>
      <c r="J190" t="s">
        <v>1373</v>
      </c>
      <c r="K190" t="s">
        <v>1475</v>
      </c>
      <c r="L190" t="s">
        <v>1476</v>
      </c>
      <c r="M190" t="s">
        <v>1477</v>
      </c>
      <c r="N190">
        <v>12047</v>
      </c>
      <c r="O190">
        <v>42.755499999999998</v>
      </c>
      <c r="P190">
        <v>-73.705667000000005</v>
      </c>
      <c r="Q190">
        <v>1321220524348</v>
      </c>
      <c r="R190">
        <v>1</v>
      </c>
      <c r="W190">
        <v>327992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f t="shared" si="2"/>
        <v>0</v>
      </c>
    </row>
    <row r="191" spans="1:44" hidden="1" x14ac:dyDescent="0.25">
      <c r="A191">
        <v>107062</v>
      </c>
      <c r="B191" t="s">
        <v>150</v>
      </c>
      <c r="D191" t="s">
        <v>151</v>
      </c>
      <c r="E191">
        <v>2021</v>
      </c>
      <c r="F191" t="s">
        <v>1540</v>
      </c>
      <c r="G191">
        <v>110000348936</v>
      </c>
      <c r="H191" t="s">
        <v>1580</v>
      </c>
      <c r="I191" t="s">
        <v>1374</v>
      </c>
      <c r="J191" t="s">
        <v>1375</v>
      </c>
      <c r="K191" t="s">
        <v>1479</v>
      </c>
      <c r="L191" t="s">
        <v>1480</v>
      </c>
      <c r="M191" t="s">
        <v>1481</v>
      </c>
      <c r="N191">
        <v>28147</v>
      </c>
      <c r="O191">
        <v>35.629620000000003</v>
      </c>
      <c r="P191">
        <v>-80.53595</v>
      </c>
      <c r="Q191">
        <v>1321220014195</v>
      </c>
      <c r="R191">
        <v>4</v>
      </c>
      <c r="T191" t="s">
        <v>1832</v>
      </c>
      <c r="W191">
        <v>325199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f t="shared" si="2"/>
        <v>0</v>
      </c>
    </row>
    <row r="192" spans="1:44" hidden="1" x14ac:dyDescent="0.25">
      <c r="A192">
        <v>107062</v>
      </c>
      <c r="B192" t="s">
        <v>150</v>
      </c>
      <c r="D192" t="s">
        <v>151</v>
      </c>
      <c r="E192">
        <v>2021</v>
      </c>
      <c r="F192" t="s">
        <v>115</v>
      </c>
      <c r="G192">
        <v>110000599807</v>
      </c>
      <c r="H192" t="s">
        <v>116</v>
      </c>
      <c r="I192" t="s">
        <v>117</v>
      </c>
      <c r="J192" t="s">
        <v>118</v>
      </c>
      <c r="K192" t="s">
        <v>119</v>
      </c>
      <c r="L192" t="s">
        <v>120</v>
      </c>
      <c r="M192" t="s">
        <v>53</v>
      </c>
      <c r="N192">
        <v>78359</v>
      </c>
      <c r="O192">
        <v>27.883610999999998</v>
      </c>
      <c r="P192">
        <v>-97.241382999999999</v>
      </c>
      <c r="Q192">
        <v>1321220431454</v>
      </c>
      <c r="R192">
        <v>7</v>
      </c>
      <c r="T192" t="s">
        <v>94</v>
      </c>
      <c r="W192">
        <v>325199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f t="shared" si="2"/>
        <v>0</v>
      </c>
    </row>
    <row r="193" spans="1:44" x14ac:dyDescent="0.25">
      <c r="A193" t="s">
        <v>1553</v>
      </c>
      <c r="B193" t="s">
        <v>150</v>
      </c>
      <c r="D193" t="s">
        <v>151</v>
      </c>
      <c r="E193">
        <v>2024</v>
      </c>
      <c r="F193" t="s">
        <v>103</v>
      </c>
      <c r="G193">
        <v>110017769734</v>
      </c>
      <c r="H193" t="s">
        <v>104</v>
      </c>
      <c r="I193" t="s">
        <v>105</v>
      </c>
      <c r="J193" t="s">
        <v>106</v>
      </c>
      <c r="K193" t="s">
        <v>107</v>
      </c>
      <c r="L193" t="s">
        <v>108</v>
      </c>
      <c r="M193" t="s">
        <v>53</v>
      </c>
      <c r="N193" t="s">
        <v>1443</v>
      </c>
      <c r="O193" t="s">
        <v>1666</v>
      </c>
      <c r="P193" t="s">
        <v>1667</v>
      </c>
      <c r="Q193" t="s">
        <v>1734</v>
      </c>
      <c r="R193" t="s">
        <v>1756</v>
      </c>
      <c r="T193" t="s">
        <v>1779</v>
      </c>
      <c r="W193" t="s">
        <v>1789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 t="s">
        <v>1569</v>
      </c>
      <c r="AH193">
        <v>0</v>
      </c>
      <c r="AI193">
        <v>0</v>
      </c>
      <c r="AJ193">
        <v>0</v>
      </c>
      <c r="AK193">
        <v>0</v>
      </c>
      <c r="AL193">
        <v>2.76</v>
      </c>
      <c r="AM193">
        <v>320.3</v>
      </c>
      <c r="AN193">
        <v>0</v>
      </c>
      <c r="AO193">
        <v>0</v>
      </c>
      <c r="AP193">
        <v>0</v>
      </c>
      <c r="AQ193">
        <v>0</v>
      </c>
      <c r="AR193">
        <f t="shared" si="2"/>
        <v>323.06</v>
      </c>
    </row>
    <row r="194" spans="1:44" x14ac:dyDescent="0.25">
      <c r="A194" t="s">
        <v>1553</v>
      </c>
      <c r="B194" t="s">
        <v>150</v>
      </c>
      <c r="D194" t="s">
        <v>151</v>
      </c>
      <c r="E194">
        <v>2024</v>
      </c>
      <c r="F194" t="s">
        <v>1544</v>
      </c>
      <c r="G194">
        <v>110000385592</v>
      </c>
      <c r="H194" t="s">
        <v>1583</v>
      </c>
      <c r="I194" t="s">
        <v>1382</v>
      </c>
      <c r="J194" t="s">
        <v>1383</v>
      </c>
      <c r="K194" t="s">
        <v>1498</v>
      </c>
      <c r="L194" t="s">
        <v>1499</v>
      </c>
      <c r="M194" t="s">
        <v>1462</v>
      </c>
      <c r="N194" t="s">
        <v>1500</v>
      </c>
      <c r="O194" t="s">
        <v>1672</v>
      </c>
      <c r="P194" t="s">
        <v>1673</v>
      </c>
      <c r="Q194" t="s">
        <v>1737</v>
      </c>
      <c r="R194" t="s">
        <v>1751</v>
      </c>
      <c r="T194" t="s">
        <v>1782</v>
      </c>
      <c r="W194" t="s">
        <v>1790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 t="s">
        <v>1569</v>
      </c>
      <c r="AH194">
        <v>5.0000000000000001E-3</v>
      </c>
      <c r="AI194">
        <v>0</v>
      </c>
      <c r="AJ194">
        <v>0</v>
      </c>
      <c r="AK194">
        <v>0</v>
      </c>
      <c r="AL194">
        <v>0</v>
      </c>
      <c r="AM194">
        <v>6.0000000000000001E-3</v>
      </c>
      <c r="AN194">
        <v>0</v>
      </c>
      <c r="AO194">
        <v>0</v>
      </c>
      <c r="AP194">
        <v>0</v>
      </c>
      <c r="AQ194">
        <v>0</v>
      </c>
      <c r="AR194">
        <f t="shared" ref="AR194:AR207" si="3">SUM(Y194:AQ194)</f>
        <v>1.0999999999999999E-2</v>
      </c>
    </row>
    <row r="195" spans="1:44" hidden="1" x14ac:dyDescent="0.25">
      <c r="A195">
        <v>107062</v>
      </c>
      <c r="B195" t="s">
        <v>150</v>
      </c>
      <c r="D195" t="s">
        <v>1512</v>
      </c>
      <c r="E195">
        <v>2021</v>
      </c>
      <c r="F195" t="s">
        <v>1541</v>
      </c>
      <c r="G195">
        <v>110000360644</v>
      </c>
      <c r="H195" t="s">
        <v>1581</v>
      </c>
      <c r="I195" t="s">
        <v>1376</v>
      </c>
      <c r="J195" t="s">
        <v>1377</v>
      </c>
      <c r="K195" t="s">
        <v>1486</v>
      </c>
      <c r="L195" t="s">
        <v>1487</v>
      </c>
      <c r="M195" t="s">
        <v>1488</v>
      </c>
      <c r="N195">
        <v>31535</v>
      </c>
      <c r="O195">
        <v>31.485279999999999</v>
      </c>
      <c r="P195">
        <v>-82.862380000000002</v>
      </c>
      <c r="Q195">
        <v>1321219785639</v>
      </c>
      <c r="T195" t="s">
        <v>1776</v>
      </c>
      <c r="W195">
        <v>325199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f t="shared" si="3"/>
        <v>0</v>
      </c>
    </row>
    <row r="196" spans="1:44" x14ac:dyDescent="0.25">
      <c r="A196" t="s">
        <v>1553</v>
      </c>
      <c r="B196" t="s">
        <v>150</v>
      </c>
      <c r="D196" t="s">
        <v>151</v>
      </c>
      <c r="E196">
        <v>2024</v>
      </c>
      <c r="F196" t="s">
        <v>1547</v>
      </c>
      <c r="G196">
        <v>110070754719</v>
      </c>
      <c r="H196" t="s">
        <v>1586</v>
      </c>
      <c r="I196" t="s">
        <v>1388</v>
      </c>
      <c r="J196" t="s">
        <v>1389</v>
      </c>
      <c r="K196" t="s">
        <v>114</v>
      </c>
      <c r="L196" t="s">
        <v>108</v>
      </c>
      <c r="M196" t="s">
        <v>53</v>
      </c>
      <c r="N196" t="s">
        <v>1490</v>
      </c>
      <c r="O196" t="s">
        <v>1678</v>
      </c>
      <c r="P196" t="s">
        <v>1679</v>
      </c>
      <c r="Q196" t="s">
        <v>1740</v>
      </c>
      <c r="R196" t="s">
        <v>1751</v>
      </c>
      <c r="T196" t="s">
        <v>1784</v>
      </c>
      <c r="W196" t="s">
        <v>1790</v>
      </c>
      <c r="Y196">
        <v>82523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 t="s">
        <v>1569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f t="shared" si="3"/>
        <v>82523</v>
      </c>
    </row>
    <row r="197" spans="1:44" x14ac:dyDescent="0.25">
      <c r="A197" t="s">
        <v>1553</v>
      </c>
      <c r="B197" t="s">
        <v>150</v>
      </c>
      <c r="D197" t="s">
        <v>151</v>
      </c>
      <c r="E197">
        <v>2024</v>
      </c>
      <c r="F197" t="s">
        <v>1548</v>
      </c>
      <c r="G197">
        <v>110007175154</v>
      </c>
      <c r="H197" t="s">
        <v>1587</v>
      </c>
      <c r="I197" t="s">
        <v>1390</v>
      </c>
      <c r="J197" t="s">
        <v>1391</v>
      </c>
      <c r="K197" t="s">
        <v>1504</v>
      </c>
      <c r="L197" t="s">
        <v>131</v>
      </c>
      <c r="M197" t="s">
        <v>53</v>
      </c>
      <c r="N197" t="s">
        <v>1505</v>
      </c>
      <c r="O197" t="s">
        <v>1680</v>
      </c>
      <c r="P197" t="s">
        <v>1681</v>
      </c>
      <c r="Q197" t="s">
        <v>1741</v>
      </c>
      <c r="R197" t="s">
        <v>1750</v>
      </c>
      <c r="T197" t="s">
        <v>153</v>
      </c>
      <c r="W197" t="s">
        <v>1789</v>
      </c>
      <c r="Y197">
        <v>0</v>
      </c>
      <c r="Z197">
        <v>0</v>
      </c>
      <c r="AA197">
        <v>0</v>
      </c>
      <c r="AB197">
        <v>3</v>
      </c>
      <c r="AC197">
        <v>0</v>
      </c>
      <c r="AD197">
        <v>0</v>
      </c>
      <c r="AE197">
        <v>0</v>
      </c>
      <c r="AF197">
        <v>0</v>
      </c>
      <c r="AG197" t="s">
        <v>1569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f t="shared" si="3"/>
        <v>3</v>
      </c>
    </row>
    <row r="198" spans="1:44" hidden="1" x14ac:dyDescent="0.25">
      <c r="A198">
        <v>107062</v>
      </c>
      <c r="B198" t="s">
        <v>150</v>
      </c>
      <c r="D198" t="s">
        <v>151</v>
      </c>
      <c r="E198">
        <v>2021</v>
      </c>
      <c r="F198" t="s">
        <v>1542</v>
      </c>
      <c r="G198">
        <v>110000879675</v>
      </c>
      <c r="H198" t="s">
        <v>1582</v>
      </c>
      <c r="I198" t="s">
        <v>1378</v>
      </c>
      <c r="J198" t="s">
        <v>1379</v>
      </c>
      <c r="K198" t="s">
        <v>1491</v>
      </c>
      <c r="L198" t="s">
        <v>1492</v>
      </c>
      <c r="M198" t="s">
        <v>1493</v>
      </c>
      <c r="N198">
        <v>39572</v>
      </c>
      <c r="O198">
        <v>30.223020999999999</v>
      </c>
      <c r="P198">
        <v>-89.577658</v>
      </c>
      <c r="Q198">
        <v>1321219990266</v>
      </c>
      <c r="R198">
        <v>5</v>
      </c>
      <c r="T198" t="s">
        <v>1780</v>
      </c>
      <c r="W198">
        <v>325998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f t="shared" si="3"/>
        <v>0</v>
      </c>
    </row>
    <row r="199" spans="1:44" hidden="1" x14ac:dyDescent="0.25">
      <c r="A199">
        <v>107062</v>
      </c>
      <c r="B199" t="s">
        <v>150</v>
      </c>
      <c r="D199" t="s">
        <v>1512</v>
      </c>
      <c r="E199">
        <v>2021</v>
      </c>
      <c r="F199" t="s">
        <v>1543</v>
      </c>
      <c r="G199">
        <v>110071045224</v>
      </c>
      <c r="I199" t="s">
        <v>1380</v>
      </c>
      <c r="J199" t="s">
        <v>1381</v>
      </c>
      <c r="K199" t="s">
        <v>1495</v>
      </c>
      <c r="L199" t="s">
        <v>1496</v>
      </c>
      <c r="M199" t="s">
        <v>53</v>
      </c>
      <c r="N199">
        <v>76010</v>
      </c>
      <c r="O199">
        <v>32.712986000000001</v>
      </c>
      <c r="P199">
        <v>-97.056126000000006</v>
      </c>
      <c r="Q199">
        <v>1321220153086</v>
      </c>
      <c r="T199" t="s">
        <v>1781</v>
      </c>
      <c r="W199">
        <v>325510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f t="shared" si="3"/>
        <v>0</v>
      </c>
    </row>
    <row r="200" spans="1:44" x14ac:dyDescent="0.25">
      <c r="A200" t="s">
        <v>1553</v>
      </c>
      <c r="B200" t="s">
        <v>150</v>
      </c>
      <c r="D200" t="s">
        <v>151</v>
      </c>
      <c r="E200">
        <v>2024</v>
      </c>
      <c r="F200" t="s">
        <v>1549</v>
      </c>
      <c r="G200">
        <v>110000607013</v>
      </c>
      <c r="H200" t="s">
        <v>1588</v>
      </c>
      <c r="I200" t="s">
        <v>1392</v>
      </c>
      <c r="J200" t="s">
        <v>1393</v>
      </c>
      <c r="K200" t="s">
        <v>1506</v>
      </c>
      <c r="L200" t="s">
        <v>1507</v>
      </c>
      <c r="M200" t="s">
        <v>53</v>
      </c>
      <c r="N200" t="s">
        <v>1508</v>
      </c>
      <c r="O200" t="s">
        <v>1682</v>
      </c>
      <c r="P200" t="s">
        <v>1683</v>
      </c>
      <c r="Q200" t="s">
        <v>1742</v>
      </c>
      <c r="R200" t="s">
        <v>1751</v>
      </c>
      <c r="T200" t="s">
        <v>1785</v>
      </c>
      <c r="W200" t="s">
        <v>1790</v>
      </c>
      <c r="Y200">
        <v>0</v>
      </c>
      <c r="Z200">
        <v>0</v>
      </c>
      <c r="AA200">
        <v>15362.5605</v>
      </c>
      <c r="AB200">
        <v>0</v>
      </c>
      <c r="AC200">
        <v>0</v>
      </c>
      <c r="AD200">
        <v>0</v>
      </c>
      <c r="AE200">
        <v>0</v>
      </c>
      <c r="AF200">
        <v>0</v>
      </c>
      <c r="AG200" t="s">
        <v>1569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2.5000000000000001E-3</v>
      </c>
      <c r="AN200">
        <v>0</v>
      </c>
      <c r="AO200">
        <v>0</v>
      </c>
      <c r="AP200">
        <v>0</v>
      </c>
      <c r="AQ200">
        <v>0</v>
      </c>
      <c r="AR200">
        <f t="shared" si="3"/>
        <v>15362.563</v>
      </c>
    </row>
    <row r="201" spans="1:44" hidden="1" x14ac:dyDescent="0.25">
      <c r="A201">
        <v>107062</v>
      </c>
      <c r="B201" t="s">
        <v>150</v>
      </c>
      <c r="D201" t="s">
        <v>151</v>
      </c>
      <c r="E201">
        <v>2021</v>
      </c>
      <c r="F201" t="s">
        <v>1545</v>
      </c>
      <c r="G201">
        <v>110000572675</v>
      </c>
      <c r="H201" t="s">
        <v>1584</v>
      </c>
      <c r="I201" t="s">
        <v>1384</v>
      </c>
      <c r="J201" t="s">
        <v>1385</v>
      </c>
      <c r="K201" t="s">
        <v>81</v>
      </c>
      <c r="L201" t="s">
        <v>82</v>
      </c>
      <c r="M201" t="s">
        <v>62</v>
      </c>
      <c r="N201">
        <v>70764</v>
      </c>
      <c r="O201">
        <v>30.259399999999999</v>
      </c>
      <c r="P201">
        <v>-91.173699999999997</v>
      </c>
      <c r="Q201">
        <v>1321220406033</v>
      </c>
      <c r="R201">
        <v>7</v>
      </c>
      <c r="T201" t="s">
        <v>1783</v>
      </c>
      <c r="W201">
        <v>325211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f t="shared" si="3"/>
        <v>0</v>
      </c>
    </row>
    <row r="202" spans="1:44" hidden="1" x14ac:dyDescent="0.25">
      <c r="A202">
        <v>107062</v>
      </c>
      <c r="B202" t="s">
        <v>150</v>
      </c>
      <c r="D202" t="s">
        <v>151</v>
      </c>
      <c r="E202">
        <v>2021</v>
      </c>
      <c r="F202" t="s">
        <v>1546</v>
      </c>
      <c r="G202">
        <v>110000597104</v>
      </c>
      <c r="H202" t="s">
        <v>1585</v>
      </c>
      <c r="I202" t="s">
        <v>1386</v>
      </c>
      <c r="J202" t="s">
        <v>1387</v>
      </c>
      <c r="K202" t="s">
        <v>1501</v>
      </c>
      <c r="L202" t="s">
        <v>1502</v>
      </c>
      <c r="M202" t="s">
        <v>62</v>
      </c>
      <c r="N202">
        <v>70057</v>
      </c>
      <c r="O202">
        <v>29.982900000000001</v>
      </c>
      <c r="P202">
        <v>-90.443700000000007</v>
      </c>
      <c r="Q202">
        <v>1321220240509</v>
      </c>
      <c r="R202">
        <v>4</v>
      </c>
      <c r="T202" t="s">
        <v>153</v>
      </c>
      <c r="W202">
        <v>325199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f t="shared" si="3"/>
        <v>0</v>
      </c>
    </row>
    <row r="203" spans="1:44" hidden="1" x14ac:dyDescent="0.25">
      <c r="A203">
        <v>107062</v>
      </c>
      <c r="B203" t="s">
        <v>150</v>
      </c>
      <c r="D203" t="s">
        <v>151</v>
      </c>
      <c r="E203">
        <v>2021</v>
      </c>
      <c r="F203" t="s">
        <v>1835</v>
      </c>
      <c r="G203">
        <v>110020774740</v>
      </c>
      <c r="H203" t="s">
        <v>1839</v>
      </c>
      <c r="I203" t="s">
        <v>1843</v>
      </c>
      <c r="J203" t="s">
        <v>1844</v>
      </c>
      <c r="K203" t="s">
        <v>51</v>
      </c>
      <c r="L203" t="s">
        <v>52</v>
      </c>
      <c r="M203" t="s">
        <v>53</v>
      </c>
      <c r="N203">
        <v>77541</v>
      </c>
      <c r="O203">
        <v>28.901664</v>
      </c>
      <c r="P203">
        <v>-95.383094</v>
      </c>
      <c r="Q203">
        <v>1321220097808</v>
      </c>
      <c r="R203">
        <v>4</v>
      </c>
      <c r="T203" t="s">
        <v>1776</v>
      </c>
      <c r="W203">
        <v>336611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f t="shared" si="3"/>
        <v>0</v>
      </c>
    </row>
    <row r="204" spans="1:44" x14ac:dyDescent="0.25">
      <c r="A204" t="s">
        <v>1553</v>
      </c>
      <c r="B204" t="s">
        <v>150</v>
      </c>
      <c r="D204" t="s">
        <v>151</v>
      </c>
      <c r="E204">
        <v>2024</v>
      </c>
      <c r="F204" t="s">
        <v>83</v>
      </c>
      <c r="G204">
        <v>110070228618</v>
      </c>
      <c r="H204" t="s">
        <v>84</v>
      </c>
      <c r="I204" t="s">
        <v>1396</v>
      </c>
      <c r="J204" t="s">
        <v>86</v>
      </c>
      <c r="K204" t="s">
        <v>75</v>
      </c>
      <c r="L204" t="s">
        <v>76</v>
      </c>
      <c r="M204" t="s">
        <v>62</v>
      </c>
      <c r="N204" t="s">
        <v>1472</v>
      </c>
      <c r="O204" t="s">
        <v>1686</v>
      </c>
      <c r="P204" t="s">
        <v>1687</v>
      </c>
      <c r="Q204" t="s">
        <v>1744</v>
      </c>
      <c r="R204" t="s">
        <v>1756</v>
      </c>
      <c r="T204" t="s">
        <v>1787</v>
      </c>
      <c r="W204" t="s">
        <v>1801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 t="s">
        <v>1569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0.32</v>
      </c>
      <c r="AN204">
        <v>0</v>
      </c>
      <c r="AO204">
        <v>0</v>
      </c>
      <c r="AP204">
        <v>0</v>
      </c>
      <c r="AQ204">
        <v>0</v>
      </c>
      <c r="AR204">
        <f t="shared" si="3"/>
        <v>0.32</v>
      </c>
    </row>
    <row r="205" spans="1:44" x14ac:dyDescent="0.25">
      <c r="A205" t="s">
        <v>1553</v>
      </c>
      <c r="B205" t="s">
        <v>150</v>
      </c>
      <c r="D205" t="s">
        <v>151</v>
      </c>
      <c r="E205">
        <v>2024</v>
      </c>
      <c r="F205" t="s">
        <v>71</v>
      </c>
      <c r="G205">
        <v>110000494894</v>
      </c>
      <c r="H205" t="s">
        <v>72</v>
      </c>
      <c r="I205" t="s">
        <v>1398</v>
      </c>
      <c r="J205" t="s">
        <v>74</v>
      </c>
      <c r="K205" t="s">
        <v>75</v>
      </c>
      <c r="L205" t="s">
        <v>76</v>
      </c>
      <c r="M205" t="s">
        <v>62</v>
      </c>
      <c r="N205" t="s">
        <v>1472</v>
      </c>
      <c r="O205" t="s">
        <v>1690</v>
      </c>
      <c r="P205" t="s">
        <v>1691</v>
      </c>
      <c r="Q205" t="s">
        <v>1746</v>
      </c>
      <c r="R205" t="s">
        <v>1756</v>
      </c>
      <c r="T205" t="s">
        <v>1787</v>
      </c>
      <c r="W205" t="s">
        <v>1788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 t="s">
        <v>1569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25</v>
      </c>
      <c r="AN205">
        <v>0</v>
      </c>
      <c r="AO205">
        <v>0</v>
      </c>
      <c r="AP205">
        <v>0</v>
      </c>
      <c r="AQ205">
        <v>0</v>
      </c>
      <c r="AR205">
        <f t="shared" si="3"/>
        <v>25</v>
      </c>
    </row>
    <row r="206" spans="1:44" hidden="1" x14ac:dyDescent="0.25">
      <c r="A206">
        <v>107062</v>
      </c>
      <c r="B206" t="s">
        <v>150</v>
      </c>
      <c r="D206" t="s">
        <v>151</v>
      </c>
      <c r="E206">
        <v>2021</v>
      </c>
      <c r="F206" t="s">
        <v>1550</v>
      </c>
      <c r="G206">
        <v>110035783658</v>
      </c>
      <c r="H206" t="s">
        <v>1589</v>
      </c>
      <c r="I206" t="s">
        <v>1394</v>
      </c>
      <c r="J206" t="s">
        <v>1395</v>
      </c>
      <c r="K206" t="s">
        <v>1509</v>
      </c>
      <c r="L206" t="s">
        <v>1510</v>
      </c>
      <c r="M206" t="s">
        <v>53</v>
      </c>
      <c r="N206">
        <v>77705</v>
      </c>
      <c r="O206">
        <v>29.853055999999999</v>
      </c>
      <c r="P206">
        <v>-94.095277999999993</v>
      </c>
      <c r="Q206">
        <v>1321219740293</v>
      </c>
      <c r="R206">
        <v>5</v>
      </c>
      <c r="W206">
        <v>562211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f t="shared" si="3"/>
        <v>0</v>
      </c>
    </row>
    <row r="207" spans="1:44" x14ac:dyDescent="0.25">
      <c r="A207" t="s">
        <v>1553</v>
      </c>
      <c r="B207" t="s">
        <v>150</v>
      </c>
      <c r="D207" t="s">
        <v>151</v>
      </c>
      <c r="E207">
        <v>2024</v>
      </c>
      <c r="F207" t="s">
        <v>1552</v>
      </c>
      <c r="G207">
        <v>110027373072</v>
      </c>
      <c r="H207" t="s">
        <v>1591</v>
      </c>
      <c r="I207" t="s">
        <v>1399</v>
      </c>
      <c r="J207" t="s">
        <v>1400</v>
      </c>
      <c r="K207" t="s">
        <v>1411</v>
      </c>
      <c r="L207" t="s">
        <v>1412</v>
      </c>
      <c r="M207" t="s">
        <v>1413</v>
      </c>
      <c r="N207" t="s">
        <v>1414</v>
      </c>
      <c r="O207" t="s">
        <v>1694</v>
      </c>
      <c r="P207" t="s">
        <v>1695</v>
      </c>
      <c r="Q207" t="s">
        <v>1748</v>
      </c>
      <c r="R207" t="s">
        <v>1756</v>
      </c>
      <c r="T207" t="s">
        <v>1787</v>
      </c>
      <c r="W207" t="s">
        <v>1789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 t="s">
        <v>1569</v>
      </c>
      <c r="AH207">
        <v>0</v>
      </c>
      <c r="AI207">
        <v>0</v>
      </c>
      <c r="AJ207">
        <v>0</v>
      </c>
      <c r="AK207">
        <v>0</v>
      </c>
      <c r="AL207">
        <v>0.37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f t="shared" si="3"/>
        <v>0.37</v>
      </c>
    </row>
    <row r="208" spans="1:44" hidden="1" x14ac:dyDescent="0.25">
      <c r="A208">
        <v>107062</v>
      </c>
      <c r="B208" t="s">
        <v>150</v>
      </c>
      <c r="D208" t="s">
        <v>151</v>
      </c>
      <c r="E208">
        <v>2021</v>
      </c>
      <c r="F208" t="s">
        <v>64</v>
      </c>
      <c r="G208">
        <v>110000746328</v>
      </c>
      <c r="H208" t="s">
        <v>65</v>
      </c>
      <c r="I208" t="s">
        <v>66</v>
      </c>
      <c r="J208" t="s">
        <v>67</v>
      </c>
      <c r="K208" t="s">
        <v>68</v>
      </c>
      <c r="L208" t="s">
        <v>69</v>
      </c>
      <c r="M208" t="s">
        <v>62</v>
      </c>
      <c r="N208">
        <v>70734</v>
      </c>
      <c r="O208">
        <v>30.208604000000001</v>
      </c>
      <c r="P208">
        <v>-91.011127999999999</v>
      </c>
      <c r="Q208">
        <v>1321219724174</v>
      </c>
      <c r="R208">
        <v>7</v>
      </c>
      <c r="T208" t="s">
        <v>168</v>
      </c>
      <c r="W208">
        <v>325211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f t="shared" ref="AR208:AR209" si="4">SUM(Y208:AQ208)</f>
        <v>0</v>
      </c>
    </row>
    <row r="209" spans="1:44" hidden="1" x14ac:dyDescent="0.25">
      <c r="A209">
        <v>107062</v>
      </c>
      <c r="B209" t="s">
        <v>150</v>
      </c>
      <c r="D209" t="s">
        <v>151</v>
      </c>
      <c r="E209">
        <v>2021</v>
      </c>
      <c r="F209" t="s">
        <v>1552</v>
      </c>
      <c r="G209">
        <v>110027373072</v>
      </c>
      <c r="H209" t="s">
        <v>1591</v>
      </c>
      <c r="I209" t="s">
        <v>1399</v>
      </c>
      <c r="J209" t="s">
        <v>1400</v>
      </c>
      <c r="K209" t="s">
        <v>1411</v>
      </c>
      <c r="L209" t="s">
        <v>1412</v>
      </c>
      <c r="M209" t="s">
        <v>1413</v>
      </c>
      <c r="N209">
        <v>42029</v>
      </c>
      <c r="O209">
        <v>37.051110999999999</v>
      </c>
      <c r="P209">
        <v>-88.334166999999994</v>
      </c>
      <c r="Q209">
        <v>1321220409585</v>
      </c>
      <c r="R209">
        <v>7</v>
      </c>
      <c r="T209" t="s">
        <v>168</v>
      </c>
      <c r="W209">
        <v>325199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f t="shared" si="4"/>
        <v>0</v>
      </c>
    </row>
  </sheetData>
  <autoFilter ref="A1:AR209" xr:uid="{0810DF17-E79C-4C72-840F-8BE2CBBC3120}">
    <filterColumn colId="43">
      <filters>
        <filter val="0.01"/>
        <filter val="0.011"/>
        <filter val="0.017"/>
        <filter val="0.03"/>
        <filter val="0.036"/>
        <filter val="0.06"/>
        <filter val="0.1"/>
        <filter val="0.16"/>
        <filter val="0.2"/>
        <filter val="0.32"/>
        <filter val="0.37"/>
        <filter val="0.61"/>
        <filter val="1"/>
        <filter val="11345"/>
        <filter val="11631"/>
        <filter val="131"/>
        <filter val="132.5"/>
        <filter val="15"/>
        <filter val="15362.563"/>
        <filter val="16.7"/>
        <filter val="172"/>
        <filter val="18233"/>
        <filter val="2"/>
        <filter val="2.24"/>
        <filter val="2.58"/>
        <filter val="21"/>
        <filter val="210"/>
        <filter val="22"/>
        <filter val="23"/>
        <filter val="23570"/>
        <filter val="25"/>
        <filter val="250.2"/>
        <filter val="25131"/>
        <filter val="26"/>
        <filter val="29"/>
        <filter val="2900"/>
        <filter val="3"/>
        <filter val="323.06"/>
        <filter val="35263"/>
        <filter val="4.18"/>
        <filter val="41"/>
        <filter val="44"/>
        <filter val="450"/>
        <filter val="46"/>
        <filter val="47"/>
        <filter val="477"/>
        <filter val="5"/>
        <filter val="51724"/>
        <filter val="52.2"/>
        <filter val="55143"/>
        <filter val="5900"/>
        <filter val="6"/>
        <filter val="601"/>
        <filter val="616"/>
        <filter val="632"/>
        <filter val="69"/>
        <filter val="7"/>
        <filter val="750.01"/>
        <filter val="8.7"/>
        <filter val="82523"/>
        <filter val="9.09"/>
      </filters>
    </filterColumn>
    <sortState xmlns:xlrd2="http://schemas.microsoft.com/office/spreadsheetml/2017/richdata2" ref="A2:AR207">
      <sortCondition ref="E1:E209"/>
    </sortState>
  </autoFilter>
  <conditionalFormatting sqref="Y1:AQ1">
    <cfRule type="cellIs" dxfId="0" priority="1" operator="greaterThan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DA255-74A0-4A47-8366-D98AF9CDE86B}">
  <dimension ref="A1:T67"/>
  <sheetViews>
    <sheetView topLeftCell="M1" workbookViewId="0">
      <selection activeCell="Q39" sqref="Q39"/>
    </sheetView>
  </sheetViews>
  <sheetFormatPr defaultColWidth="8.7109375" defaultRowHeight="15" x14ac:dyDescent="0.25"/>
  <cols>
    <col min="1" max="1" width="19.42578125" style="66" customWidth="1"/>
    <col min="2" max="2" width="50.5703125" style="66" bestFit="1" customWidth="1"/>
    <col min="3" max="4" width="24.42578125" style="66" customWidth="1"/>
    <col min="5" max="5" width="37.42578125" style="66" customWidth="1"/>
    <col min="6" max="6" width="39.85546875" style="66" customWidth="1"/>
    <col min="7" max="7" width="18.7109375" style="66" customWidth="1"/>
    <col min="8" max="8" width="17.85546875" style="66" customWidth="1"/>
    <col min="9" max="9" width="10" style="66" customWidth="1"/>
    <col min="10" max="10" width="19" style="66" customWidth="1"/>
    <col min="11" max="11" width="51.5703125" style="66" customWidth="1"/>
    <col min="12" max="12" width="15.140625" style="13" bestFit="1" customWidth="1"/>
    <col min="13" max="16" width="28.28515625" style="13" customWidth="1"/>
    <col min="17" max="20" width="33.85546875" style="66" customWidth="1"/>
    <col min="21" max="16384" width="8.7109375" style="66"/>
  </cols>
  <sheetData>
    <row r="1" spans="1:20" x14ac:dyDescent="0.25">
      <c r="A1" s="63" t="s">
        <v>178</v>
      </c>
      <c r="B1" s="62" t="s">
        <v>1879</v>
      </c>
      <c r="C1" s="63" t="s">
        <v>186</v>
      </c>
      <c r="D1" s="63" t="s">
        <v>1880</v>
      </c>
      <c r="E1" s="63" t="s">
        <v>179</v>
      </c>
      <c r="F1" s="63" t="s">
        <v>180</v>
      </c>
      <c r="G1" s="63" t="s">
        <v>181</v>
      </c>
      <c r="H1" s="63" t="s">
        <v>183</v>
      </c>
      <c r="I1" s="63" t="s">
        <v>184</v>
      </c>
      <c r="J1" s="63" t="s">
        <v>204</v>
      </c>
      <c r="K1" s="63" t="s">
        <v>205</v>
      </c>
      <c r="L1" s="64" t="s">
        <v>224</v>
      </c>
      <c r="M1" s="65" t="s">
        <v>1881</v>
      </c>
      <c r="N1" s="65" t="s">
        <v>1882</v>
      </c>
      <c r="O1" s="65" t="s">
        <v>1883</v>
      </c>
      <c r="P1" s="65" t="s">
        <v>1884</v>
      </c>
      <c r="Q1" s="65" t="s">
        <v>1885</v>
      </c>
      <c r="R1" s="65" t="s">
        <v>1886</v>
      </c>
      <c r="S1" s="65" t="s">
        <v>1887</v>
      </c>
      <c r="T1" s="65" t="s">
        <v>1888</v>
      </c>
    </row>
    <row r="2" spans="1:20" x14ac:dyDescent="0.25">
      <c r="A2" s="66" t="s">
        <v>1513</v>
      </c>
      <c r="B2" s="66" t="s">
        <v>46</v>
      </c>
      <c r="C2" s="66">
        <v>110000743508</v>
      </c>
      <c r="E2" s="66" t="s">
        <v>1320</v>
      </c>
      <c r="F2" s="66" t="s">
        <v>1321</v>
      </c>
      <c r="G2" s="66" t="s">
        <v>1401</v>
      </c>
      <c r="H2" s="66" t="s">
        <v>1403</v>
      </c>
      <c r="I2" s="66">
        <v>71753</v>
      </c>
      <c r="J2" s="66">
        <v>325180</v>
      </c>
      <c r="K2" s="66" t="s">
        <v>163</v>
      </c>
      <c r="L2" s="13">
        <v>350</v>
      </c>
      <c r="M2" s="13">
        <v>840</v>
      </c>
      <c r="N2" s="13">
        <v>6145</v>
      </c>
      <c r="O2" s="13">
        <v>206</v>
      </c>
      <c r="P2" s="13">
        <v>1043</v>
      </c>
      <c r="Q2" s="67">
        <v>2.4</v>
      </c>
      <c r="R2" s="67">
        <v>17.557142857142857</v>
      </c>
      <c r="S2" s="67">
        <v>0.58857142857142852</v>
      </c>
      <c r="T2" s="67">
        <v>2.98</v>
      </c>
    </row>
    <row r="3" spans="1:20" x14ac:dyDescent="0.25">
      <c r="A3" s="66" t="s">
        <v>1514</v>
      </c>
      <c r="B3" s="66" t="s">
        <v>1889</v>
      </c>
      <c r="C3" s="66">
        <v>110000605872</v>
      </c>
      <c r="E3" s="66" t="s">
        <v>1322</v>
      </c>
      <c r="F3" s="66" t="s">
        <v>1323</v>
      </c>
      <c r="G3" s="66" t="s">
        <v>1405</v>
      </c>
      <c r="H3" s="66" t="s">
        <v>1407</v>
      </c>
      <c r="I3" s="66">
        <v>53085</v>
      </c>
      <c r="J3" s="66">
        <v>325180</v>
      </c>
      <c r="K3" s="66" t="s">
        <v>163</v>
      </c>
      <c r="L3" s="13">
        <v>250</v>
      </c>
      <c r="M3" s="13">
        <v>0</v>
      </c>
      <c r="N3" s="13">
        <v>0</v>
      </c>
      <c r="O3" s="13">
        <v>1.6</v>
      </c>
      <c r="P3" s="13">
        <v>1.6</v>
      </c>
      <c r="Q3" s="67">
        <v>0</v>
      </c>
      <c r="R3" s="67">
        <v>0</v>
      </c>
      <c r="S3" s="67">
        <v>6.4000000000000003E-3</v>
      </c>
      <c r="T3" s="67">
        <v>6.4000000000000003E-3</v>
      </c>
    </row>
    <row r="4" spans="1:20" x14ac:dyDescent="0.25">
      <c r="A4" s="66" t="s">
        <v>1515</v>
      </c>
      <c r="B4" s="66" t="s">
        <v>1890</v>
      </c>
      <c r="C4" s="66">
        <v>110070801644</v>
      </c>
      <c r="E4" s="66" t="s">
        <v>1324</v>
      </c>
      <c r="F4" s="66" t="s">
        <v>1325</v>
      </c>
      <c r="G4" s="66" t="s">
        <v>1409</v>
      </c>
      <c r="H4" s="66" t="s">
        <v>53</v>
      </c>
      <c r="I4" s="66">
        <v>77630</v>
      </c>
      <c r="J4" s="66">
        <v>325510</v>
      </c>
      <c r="K4" s="66" t="s">
        <v>505</v>
      </c>
      <c r="L4" s="13">
        <v>250</v>
      </c>
      <c r="M4" s="13">
        <v>0</v>
      </c>
      <c r="N4" s="13">
        <v>0</v>
      </c>
      <c r="O4" s="13">
        <v>0.02</v>
      </c>
      <c r="P4" s="13">
        <v>0.02</v>
      </c>
      <c r="Q4" s="67">
        <v>0</v>
      </c>
      <c r="R4" s="67">
        <v>0</v>
      </c>
      <c r="S4" s="67">
        <v>8.0000000000000007E-5</v>
      </c>
      <c r="T4" s="67">
        <v>8.0000000000000007E-5</v>
      </c>
    </row>
    <row r="5" spans="1:20" x14ac:dyDescent="0.25">
      <c r="A5" s="66" t="s">
        <v>1516</v>
      </c>
      <c r="B5" s="66" t="s">
        <v>55</v>
      </c>
      <c r="C5" s="66">
        <v>110000380061</v>
      </c>
      <c r="E5" s="66" t="s">
        <v>1326</v>
      </c>
      <c r="F5" s="66" t="s">
        <v>1327</v>
      </c>
      <c r="G5" s="66" t="s">
        <v>1411</v>
      </c>
      <c r="H5" s="66" t="s">
        <v>1413</v>
      </c>
      <c r="I5" s="66">
        <v>42029</v>
      </c>
      <c r="J5" s="66">
        <v>325180</v>
      </c>
      <c r="K5" s="66" t="s">
        <v>163</v>
      </c>
      <c r="L5" s="13">
        <v>350</v>
      </c>
      <c r="M5" s="13">
        <v>0</v>
      </c>
      <c r="N5" s="13">
        <v>0</v>
      </c>
      <c r="O5" s="13">
        <v>1</v>
      </c>
      <c r="P5" s="13">
        <v>8</v>
      </c>
      <c r="Q5" s="67">
        <v>0</v>
      </c>
      <c r="R5" s="67">
        <v>0</v>
      </c>
      <c r="S5" s="67">
        <v>2.8571428571428571E-3</v>
      </c>
      <c r="T5" s="67">
        <v>2.2857142857142857E-2</v>
      </c>
    </row>
    <row r="6" spans="1:20" x14ac:dyDescent="0.25">
      <c r="A6" s="66" t="s">
        <v>1517</v>
      </c>
      <c r="B6" s="66" t="s">
        <v>1890</v>
      </c>
      <c r="C6" s="66">
        <v>110000597729</v>
      </c>
      <c r="E6" s="66" t="s">
        <v>1328</v>
      </c>
      <c r="F6" s="66" t="s">
        <v>1329</v>
      </c>
      <c r="G6" s="66" t="s">
        <v>1415</v>
      </c>
      <c r="H6" s="66" t="s">
        <v>1403</v>
      </c>
      <c r="I6" s="66">
        <v>71836</v>
      </c>
      <c r="J6" s="66">
        <v>327310</v>
      </c>
      <c r="K6" s="66" t="s">
        <v>538</v>
      </c>
      <c r="L6" s="13">
        <v>250</v>
      </c>
      <c r="M6" s="13">
        <v>615</v>
      </c>
      <c r="N6" s="13">
        <v>7852</v>
      </c>
      <c r="O6" s="13">
        <v>20</v>
      </c>
      <c r="P6" s="13">
        <v>678</v>
      </c>
      <c r="Q6" s="67">
        <v>2.46</v>
      </c>
      <c r="R6" s="67">
        <v>31.408000000000001</v>
      </c>
      <c r="S6" s="67">
        <v>0.08</v>
      </c>
      <c r="T6" s="67">
        <v>2.7120000000000002</v>
      </c>
    </row>
    <row r="7" spans="1:20" x14ac:dyDescent="0.25">
      <c r="A7" s="66" t="s">
        <v>1517</v>
      </c>
      <c r="B7" s="66" t="s">
        <v>1890</v>
      </c>
      <c r="C7" s="66">
        <v>110000597729</v>
      </c>
      <c r="E7" s="66" t="s">
        <v>1328</v>
      </c>
      <c r="F7" s="66" t="s">
        <v>1329</v>
      </c>
      <c r="G7" s="66" t="s">
        <v>1415</v>
      </c>
      <c r="H7" s="66" t="s">
        <v>1403</v>
      </c>
      <c r="I7" s="66">
        <v>71836</v>
      </c>
      <c r="J7" s="66">
        <v>325199</v>
      </c>
      <c r="K7" s="66" t="s">
        <v>154</v>
      </c>
      <c r="L7" s="13">
        <v>250</v>
      </c>
      <c r="M7" s="13">
        <v>615</v>
      </c>
      <c r="N7" s="13">
        <v>7852</v>
      </c>
      <c r="O7" s="13">
        <v>20</v>
      </c>
      <c r="P7" s="13">
        <v>678</v>
      </c>
      <c r="Q7" s="67">
        <v>2.46</v>
      </c>
      <c r="R7" s="67">
        <v>31.408000000000001</v>
      </c>
      <c r="S7" s="67">
        <v>0.08</v>
      </c>
      <c r="T7" s="67">
        <v>2.7120000000000002</v>
      </c>
    </row>
    <row r="8" spans="1:20" x14ac:dyDescent="0.25">
      <c r="A8" s="66" t="s">
        <v>1518</v>
      </c>
      <c r="B8" s="66" t="s">
        <v>1890</v>
      </c>
      <c r="C8" s="66">
        <v>110000445929</v>
      </c>
      <c r="E8" s="66" t="s">
        <v>1330</v>
      </c>
      <c r="F8" s="66" t="s">
        <v>1331</v>
      </c>
      <c r="G8" s="66" t="s">
        <v>1418</v>
      </c>
      <c r="H8" s="66" t="s">
        <v>1420</v>
      </c>
      <c r="I8" s="66">
        <v>66720</v>
      </c>
      <c r="J8" s="66">
        <v>327310</v>
      </c>
      <c r="K8" s="66" t="s">
        <v>538</v>
      </c>
      <c r="L8" s="13">
        <v>250</v>
      </c>
      <c r="M8" s="13">
        <v>4.3499999999999996</v>
      </c>
      <c r="N8" s="13">
        <v>2590</v>
      </c>
      <c r="O8" s="13">
        <v>1.0549999999999999</v>
      </c>
      <c r="P8" s="13">
        <v>5965</v>
      </c>
      <c r="Q8" s="67">
        <v>1.7399999999999999E-2</v>
      </c>
      <c r="R8" s="67">
        <v>10.36</v>
      </c>
      <c r="S8" s="67">
        <v>4.2199999999999998E-3</v>
      </c>
      <c r="T8" s="67">
        <v>23.86</v>
      </c>
    </row>
    <row r="9" spans="1:20" x14ac:dyDescent="0.25">
      <c r="A9" s="66" t="s">
        <v>1519</v>
      </c>
      <c r="B9" s="66" t="s">
        <v>1891</v>
      </c>
      <c r="C9" s="66">
        <v>110000406445</v>
      </c>
      <c r="E9" s="66" t="s">
        <v>1332</v>
      </c>
      <c r="F9" s="66" t="s">
        <v>1333</v>
      </c>
      <c r="G9" s="66" t="s">
        <v>1422</v>
      </c>
      <c r="H9" s="66" t="s">
        <v>1424</v>
      </c>
      <c r="I9" s="66">
        <v>48193</v>
      </c>
      <c r="J9" s="66">
        <v>325412</v>
      </c>
      <c r="K9" s="66" t="s">
        <v>502</v>
      </c>
      <c r="L9" s="13">
        <v>250</v>
      </c>
      <c r="M9" s="13">
        <v>1.65</v>
      </c>
      <c r="N9" s="13">
        <v>5953</v>
      </c>
      <c r="O9" s="13">
        <v>9.495000000000001</v>
      </c>
      <c r="P9" s="13">
        <v>1676</v>
      </c>
      <c r="Q9" s="67">
        <v>6.6E-3</v>
      </c>
      <c r="R9" s="67">
        <v>23.812000000000001</v>
      </c>
      <c r="S9" s="67">
        <v>3.7980000000000007E-2</v>
      </c>
      <c r="T9" s="67">
        <v>6.7039999999999997</v>
      </c>
    </row>
    <row r="10" spans="1:20" x14ac:dyDescent="0.25">
      <c r="A10" s="66" t="s">
        <v>1551</v>
      </c>
      <c r="B10" s="66" t="s">
        <v>55</v>
      </c>
      <c r="C10" s="66">
        <v>110000613747</v>
      </c>
      <c r="E10" s="66" t="s">
        <v>1865</v>
      </c>
      <c r="F10" s="66" t="s">
        <v>1397</v>
      </c>
      <c r="G10" s="66" t="s">
        <v>81</v>
      </c>
      <c r="H10" s="66" t="s">
        <v>62</v>
      </c>
      <c r="I10" s="66">
        <v>70764</v>
      </c>
      <c r="J10" s="66">
        <v>325211</v>
      </c>
      <c r="K10" s="66" t="s">
        <v>158</v>
      </c>
      <c r="L10" s="13">
        <v>350</v>
      </c>
      <c r="M10" s="13">
        <v>10558</v>
      </c>
      <c r="N10" s="13">
        <v>23872</v>
      </c>
      <c r="O10" s="13">
        <v>1664.5</v>
      </c>
      <c r="P10" s="13">
        <v>14995</v>
      </c>
      <c r="Q10" s="67">
        <v>30.165714285714287</v>
      </c>
      <c r="R10" s="67">
        <v>68.205714285714279</v>
      </c>
      <c r="S10" s="67">
        <v>4.7557142857142853</v>
      </c>
      <c r="T10" s="67">
        <v>42.842857142857142</v>
      </c>
    </row>
    <row r="11" spans="1:20" x14ac:dyDescent="0.25">
      <c r="A11" s="66" t="s">
        <v>1859</v>
      </c>
      <c r="B11" s="66" t="s">
        <v>1892</v>
      </c>
      <c r="C11" s="66">
        <v>110017887330</v>
      </c>
      <c r="E11" s="66" t="s">
        <v>1866</v>
      </c>
      <c r="F11" s="66" t="s">
        <v>1867</v>
      </c>
      <c r="G11" s="66" t="s">
        <v>1868</v>
      </c>
      <c r="H11" s="66" t="s">
        <v>1870</v>
      </c>
      <c r="I11" s="66">
        <v>93308</v>
      </c>
      <c r="J11" s="66">
        <v>324110</v>
      </c>
      <c r="K11" s="66" t="s">
        <v>486</v>
      </c>
      <c r="L11" s="13">
        <v>250</v>
      </c>
      <c r="M11" s="13">
        <v>0</v>
      </c>
      <c r="N11" s="13">
        <v>0</v>
      </c>
      <c r="O11" s="13">
        <v>0</v>
      </c>
      <c r="P11" s="13">
        <v>0</v>
      </c>
      <c r="Q11" s="67">
        <v>0</v>
      </c>
      <c r="R11" s="67">
        <v>0</v>
      </c>
      <c r="S11" s="67">
        <v>0</v>
      </c>
      <c r="T11" s="67">
        <v>0</v>
      </c>
    </row>
    <row r="12" spans="1:20" x14ac:dyDescent="0.25">
      <c r="A12" s="66" t="s">
        <v>1520</v>
      </c>
      <c r="B12" s="66" t="s">
        <v>1893</v>
      </c>
      <c r="C12" s="66">
        <v>110056953765</v>
      </c>
      <c r="E12" s="66" t="s">
        <v>1334</v>
      </c>
      <c r="F12" s="66" t="s">
        <v>1335</v>
      </c>
      <c r="G12" s="66" t="s">
        <v>1426</v>
      </c>
      <c r="H12" s="66" t="s">
        <v>1428</v>
      </c>
      <c r="I12" s="66">
        <v>63461</v>
      </c>
      <c r="J12" s="66">
        <v>325320</v>
      </c>
      <c r="K12" s="66" t="s">
        <v>500</v>
      </c>
      <c r="L12" s="13">
        <v>300</v>
      </c>
      <c r="M12" s="13">
        <v>6341.5</v>
      </c>
      <c r="N12" s="13">
        <v>17484</v>
      </c>
      <c r="O12" s="13">
        <v>1242.5</v>
      </c>
      <c r="P12" s="13">
        <v>3246</v>
      </c>
      <c r="Q12" s="67">
        <v>21.138333333333332</v>
      </c>
      <c r="R12" s="67">
        <v>58.28</v>
      </c>
      <c r="S12" s="67">
        <v>4.1416666666666666</v>
      </c>
      <c r="T12" s="67">
        <v>10.82</v>
      </c>
    </row>
    <row r="13" spans="1:20" x14ac:dyDescent="0.25">
      <c r="A13" s="66" t="s">
        <v>1521</v>
      </c>
      <c r="B13" s="66" t="s">
        <v>55</v>
      </c>
      <c r="C13" s="66">
        <v>110018869474</v>
      </c>
      <c r="E13" s="66" t="s">
        <v>1336</v>
      </c>
      <c r="F13" s="66" t="s">
        <v>1337</v>
      </c>
      <c r="G13" s="66" t="s">
        <v>1430</v>
      </c>
      <c r="H13" s="66" t="s">
        <v>1431</v>
      </c>
      <c r="I13" s="66">
        <v>52761</v>
      </c>
      <c r="J13" s="66">
        <v>325320</v>
      </c>
      <c r="K13" s="66" t="s">
        <v>500</v>
      </c>
      <c r="L13" s="13">
        <v>350</v>
      </c>
      <c r="M13" s="13">
        <v>772.5</v>
      </c>
      <c r="N13" s="13">
        <v>14510.77</v>
      </c>
      <c r="O13" s="13">
        <v>1811</v>
      </c>
      <c r="P13" s="13">
        <v>5692.87</v>
      </c>
      <c r="Q13" s="67">
        <v>2.2071428571428573</v>
      </c>
      <c r="R13" s="67">
        <v>41.459342857142857</v>
      </c>
      <c r="S13" s="67">
        <v>5.1742857142857144</v>
      </c>
      <c r="T13" s="67">
        <v>16.265342857142858</v>
      </c>
    </row>
    <row r="14" spans="1:20" x14ac:dyDescent="0.25">
      <c r="A14" s="66" t="s">
        <v>1860</v>
      </c>
      <c r="B14" s="66" t="s">
        <v>1893</v>
      </c>
      <c r="C14" s="66">
        <v>110000420161</v>
      </c>
      <c r="E14" s="66" t="s">
        <v>1871</v>
      </c>
      <c r="F14" s="66" t="s">
        <v>1872</v>
      </c>
      <c r="G14" s="66" t="s">
        <v>1873</v>
      </c>
      <c r="H14" s="66" t="s">
        <v>1407</v>
      </c>
      <c r="I14" s="66">
        <v>53704</v>
      </c>
      <c r="J14" s="66">
        <v>325320</v>
      </c>
      <c r="K14" s="66" t="s">
        <v>500</v>
      </c>
      <c r="L14" s="13">
        <v>300</v>
      </c>
      <c r="M14" s="13">
        <v>0</v>
      </c>
      <c r="N14" s="13">
        <v>0</v>
      </c>
      <c r="O14" s="13">
        <v>0</v>
      </c>
      <c r="P14" s="13">
        <v>0</v>
      </c>
      <c r="Q14" s="67">
        <v>0</v>
      </c>
      <c r="R14" s="67">
        <v>0</v>
      </c>
      <c r="S14" s="67">
        <v>0</v>
      </c>
      <c r="T14" s="67">
        <v>0</v>
      </c>
    </row>
    <row r="15" spans="1:20" x14ac:dyDescent="0.25">
      <c r="A15" s="66" t="s">
        <v>99</v>
      </c>
      <c r="B15" s="66" t="s">
        <v>55</v>
      </c>
      <c r="C15" s="66">
        <v>110070828281</v>
      </c>
      <c r="E15" s="66" t="s">
        <v>101</v>
      </c>
      <c r="F15" s="66" t="s">
        <v>102</v>
      </c>
      <c r="G15" s="66" t="s">
        <v>81</v>
      </c>
      <c r="H15" s="66" t="s">
        <v>62</v>
      </c>
      <c r="I15" s="66">
        <v>70764</v>
      </c>
      <c r="J15" s="66">
        <v>325199</v>
      </c>
      <c r="K15" s="66" t="s">
        <v>154</v>
      </c>
      <c r="L15" s="13">
        <v>350</v>
      </c>
      <c r="M15" s="13">
        <v>4970.5</v>
      </c>
      <c r="N15" s="13">
        <v>6872</v>
      </c>
      <c r="O15" s="13">
        <v>2429.5</v>
      </c>
      <c r="P15" s="13">
        <v>4282</v>
      </c>
      <c r="Q15" s="67">
        <v>14.201428571428572</v>
      </c>
      <c r="R15" s="67">
        <v>19.634285714285713</v>
      </c>
      <c r="S15" s="67">
        <v>6.9414285714285713</v>
      </c>
      <c r="T15" s="67">
        <v>12.234285714285715</v>
      </c>
    </row>
    <row r="16" spans="1:20" x14ac:dyDescent="0.25">
      <c r="A16" s="66" t="s">
        <v>1522</v>
      </c>
      <c r="B16" s="66" t="s">
        <v>55</v>
      </c>
      <c r="C16" s="66">
        <v>110017980443</v>
      </c>
      <c r="E16" s="66" t="s">
        <v>1338</v>
      </c>
      <c r="F16" s="66" t="s">
        <v>1339</v>
      </c>
      <c r="G16" s="66" t="s">
        <v>1434</v>
      </c>
      <c r="H16" s="66" t="s">
        <v>1428</v>
      </c>
      <c r="I16" s="66">
        <v>63630</v>
      </c>
      <c r="J16" s="66">
        <v>325998</v>
      </c>
      <c r="K16" s="66" t="s">
        <v>515</v>
      </c>
      <c r="L16" s="13">
        <v>350</v>
      </c>
      <c r="M16" s="13">
        <v>65.599999999999994</v>
      </c>
      <c r="N16" s="13">
        <v>393</v>
      </c>
      <c r="O16" s="13">
        <v>43.5</v>
      </c>
      <c r="P16" s="13">
        <v>112.39</v>
      </c>
      <c r="Q16" s="67">
        <v>0.18742857142857142</v>
      </c>
      <c r="R16" s="67">
        <v>1.1228571428571428</v>
      </c>
      <c r="S16" s="67">
        <v>0.12428571428571429</v>
      </c>
      <c r="T16" s="67">
        <v>0.32111428571428574</v>
      </c>
    </row>
    <row r="17" spans="1:20" x14ac:dyDescent="0.25">
      <c r="A17" s="66" t="s">
        <v>1838</v>
      </c>
      <c r="B17" s="66" t="s">
        <v>55</v>
      </c>
      <c r="C17" s="66">
        <v>110008459578</v>
      </c>
      <c r="E17" s="66" t="s">
        <v>1852</v>
      </c>
      <c r="F17" s="66" t="s">
        <v>1853</v>
      </c>
      <c r="G17" s="66" t="s">
        <v>1854</v>
      </c>
      <c r="H17" s="66" t="s">
        <v>1413</v>
      </c>
      <c r="I17" s="66">
        <v>41129</v>
      </c>
      <c r="J17" s="66">
        <v>325998</v>
      </c>
      <c r="K17" s="66" t="s">
        <v>515</v>
      </c>
      <c r="L17" s="13">
        <v>350</v>
      </c>
      <c r="M17" s="13">
        <v>2</v>
      </c>
      <c r="N17" s="13">
        <v>2</v>
      </c>
      <c r="O17" s="13">
        <v>218</v>
      </c>
      <c r="P17" s="13">
        <v>218</v>
      </c>
      <c r="Q17" s="67">
        <v>5.7142857142857143E-3</v>
      </c>
      <c r="R17" s="67">
        <v>5.7142857142857143E-3</v>
      </c>
      <c r="S17" s="67">
        <v>0.62285714285714289</v>
      </c>
      <c r="T17" s="67">
        <v>0.62285714285714289</v>
      </c>
    </row>
    <row r="18" spans="1:20" x14ac:dyDescent="0.25">
      <c r="A18" s="66" t="s">
        <v>1523</v>
      </c>
      <c r="B18" s="66" t="s">
        <v>1893</v>
      </c>
      <c r="C18" s="66">
        <v>110016678969</v>
      </c>
      <c r="E18" s="66" t="s">
        <v>1340</v>
      </c>
      <c r="F18" s="66" t="s">
        <v>1341</v>
      </c>
      <c r="G18" s="66" t="s">
        <v>1437</v>
      </c>
      <c r="H18" s="66" t="s">
        <v>1420</v>
      </c>
      <c r="I18" s="66">
        <v>67460</v>
      </c>
      <c r="J18" s="66">
        <v>324110</v>
      </c>
      <c r="K18" s="66" t="s">
        <v>486</v>
      </c>
      <c r="L18" s="13">
        <v>300</v>
      </c>
      <c r="M18" s="13">
        <v>59.5</v>
      </c>
      <c r="N18" s="13">
        <v>1088</v>
      </c>
      <c r="O18" s="13">
        <v>0</v>
      </c>
      <c r="P18" s="13">
        <v>0</v>
      </c>
      <c r="Q18" s="67">
        <v>0.19833333333333333</v>
      </c>
      <c r="R18" s="67">
        <v>3.6266666666666665</v>
      </c>
      <c r="S18" s="67">
        <v>0</v>
      </c>
      <c r="T18" s="67">
        <v>0</v>
      </c>
    </row>
    <row r="19" spans="1:20" x14ac:dyDescent="0.25">
      <c r="A19" s="66" t="s">
        <v>1524</v>
      </c>
      <c r="B19" s="66" t="s">
        <v>1890</v>
      </c>
      <c r="C19" s="66">
        <v>110000906985</v>
      </c>
      <c r="E19" s="66" t="s">
        <v>1342</v>
      </c>
      <c r="F19" s="66" t="s">
        <v>1343</v>
      </c>
      <c r="G19" s="66" t="s">
        <v>1439</v>
      </c>
      <c r="H19" s="66" t="s">
        <v>1441</v>
      </c>
      <c r="I19" s="66">
        <v>84029</v>
      </c>
      <c r="J19" s="66">
        <v>562211</v>
      </c>
      <c r="K19" s="66" t="s">
        <v>1136</v>
      </c>
      <c r="L19" s="13">
        <v>250</v>
      </c>
      <c r="M19" s="13">
        <v>0.01</v>
      </c>
      <c r="N19" s="13">
        <v>36618</v>
      </c>
      <c r="O19" s="13">
        <v>8.4999999999999992E-2</v>
      </c>
      <c r="P19" s="13">
        <v>6339</v>
      </c>
      <c r="Q19" s="67">
        <v>4.0000000000000003E-5</v>
      </c>
      <c r="R19" s="67">
        <v>146.47200000000001</v>
      </c>
      <c r="S19" s="67">
        <v>3.3999999999999997E-4</v>
      </c>
      <c r="T19" s="67">
        <v>25.356000000000002</v>
      </c>
    </row>
    <row r="20" spans="1:20" x14ac:dyDescent="0.25">
      <c r="A20" s="66" t="s">
        <v>1525</v>
      </c>
      <c r="B20" s="66" t="s">
        <v>1890</v>
      </c>
      <c r="C20" s="66">
        <v>110000463365</v>
      </c>
      <c r="E20" s="66" t="s">
        <v>1344</v>
      </c>
      <c r="F20" s="66" t="s">
        <v>1345</v>
      </c>
      <c r="G20" s="66" t="s">
        <v>107</v>
      </c>
      <c r="H20" s="66" t="s">
        <v>53</v>
      </c>
      <c r="I20" s="66">
        <v>77571</v>
      </c>
      <c r="J20" s="66">
        <v>562211</v>
      </c>
      <c r="K20" s="66" t="s">
        <v>1136</v>
      </c>
      <c r="L20" s="13">
        <v>250</v>
      </c>
      <c r="M20" s="13">
        <v>2.85</v>
      </c>
      <c r="N20" s="13">
        <v>4.5</v>
      </c>
      <c r="O20" s="13">
        <v>4.8</v>
      </c>
      <c r="P20" s="13">
        <v>6.6</v>
      </c>
      <c r="Q20" s="67">
        <v>1.14E-2</v>
      </c>
      <c r="R20" s="67">
        <v>1.7999999999999999E-2</v>
      </c>
      <c r="S20" s="67">
        <v>1.9199999999999998E-2</v>
      </c>
      <c r="T20" s="67">
        <v>2.64E-2</v>
      </c>
    </row>
    <row r="21" spans="1:20" x14ac:dyDescent="0.25">
      <c r="A21" s="66" t="s">
        <v>1526</v>
      </c>
      <c r="B21" s="66" t="s">
        <v>1890</v>
      </c>
      <c r="C21" s="66">
        <v>110000521221</v>
      </c>
      <c r="E21" s="66" t="s">
        <v>1346</v>
      </c>
      <c r="F21" s="66" t="s">
        <v>1347</v>
      </c>
      <c r="G21" s="66" t="s">
        <v>1444</v>
      </c>
      <c r="H21" s="66" t="s">
        <v>1403</v>
      </c>
      <c r="I21" s="66">
        <v>71730</v>
      </c>
      <c r="J21" s="66">
        <v>562211</v>
      </c>
      <c r="K21" s="66" t="s">
        <v>1136</v>
      </c>
      <c r="L21" s="13">
        <v>250</v>
      </c>
      <c r="M21" s="13">
        <v>0.95</v>
      </c>
      <c r="N21" s="13">
        <v>6898.85</v>
      </c>
      <c r="O21" s="13">
        <v>1.4</v>
      </c>
      <c r="P21" s="13">
        <v>1576.44</v>
      </c>
      <c r="Q21" s="67">
        <v>3.8E-3</v>
      </c>
      <c r="R21" s="67">
        <v>27.595400000000001</v>
      </c>
      <c r="S21" s="67">
        <v>5.5999999999999999E-3</v>
      </c>
      <c r="T21" s="67">
        <v>6.3057600000000003</v>
      </c>
    </row>
    <row r="22" spans="1:20" x14ac:dyDescent="0.25">
      <c r="A22" s="66" t="s">
        <v>1527</v>
      </c>
      <c r="B22" s="66" t="s">
        <v>1894</v>
      </c>
      <c r="C22" s="66">
        <v>110041638458</v>
      </c>
      <c r="E22" s="66" t="s">
        <v>1348</v>
      </c>
      <c r="F22" s="66" t="s">
        <v>1349</v>
      </c>
      <c r="G22" s="66" t="s">
        <v>1447</v>
      </c>
      <c r="H22" s="66" t="s">
        <v>1448</v>
      </c>
      <c r="I22" s="66">
        <v>69145</v>
      </c>
      <c r="J22" s="66">
        <v>562211</v>
      </c>
      <c r="K22" s="66" t="s">
        <v>1136</v>
      </c>
      <c r="L22" s="13">
        <v>250</v>
      </c>
      <c r="M22" s="13">
        <v>0.5</v>
      </c>
      <c r="N22" s="13">
        <v>6953</v>
      </c>
      <c r="O22" s="13">
        <v>103.50999999999999</v>
      </c>
      <c r="P22" s="13">
        <v>3870</v>
      </c>
      <c r="Q22" s="67">
        <v>2E-3</v>
      </c>
      <c r="R22" s="67">
        <v>27.812000000000001</v>
      </c>
      <c r="S22" s="67">
        <v>0.41403999999999996</v>
      </c>
      <c r="T22" s="67">
        <v>15.48</v>
      </c>
    </row>
    <row r="23" spans="1:20" x14ac:dyDescent="0.25">
      <c r="A23" s="66" t="s">
        <v>1528</v>
      </c>
      <c r="B23" s="66" t="s">
        <v>1893</v>
      </c>
      <c r="C23" s="66">
        <v>110070540611</v>
      </c>
      <c r="E23" s="66" t="s">
        <v>1350</v>
      </c>
      <c r="F23" s="66" t="s">
        <v>1351</v>
      </c>
      <c r="G23" s="66" t="s">
        <v>1450</v>
      </c>
      <c r="H23" s="66" t="s">
        <v>1424</v>
      </c>
      <c r="I23" s="66">
        <v>48640</v>
      </c>
      <c r="J23" s="66">
        <v>327992</v>
      </c>
      <c r="K23" s="66" t="s">
        <v>547</v>
      </c>
      <c r="L23" s="13">
        <v>300</v>
      </c>
      <c r="M23" s="13">
        <v>505</v>
      </c>
      <c r="N23" s="13">
        <v>575</v>
      </c>
      <c r="O23" s="13">
        <v>19</v>
      </c>
      <c r="P23" s="13">
        <v>25</v>
      </c>
      <c r="Q23" s="67">
        <v>1.6833333333333333</v>
      </c>
      <c r="R23" s="67">
        <v>1.9166666666666667</v>
      </c>
      <c r="S23" s="67">
        <v>6.3333333333333339E-2</v>
      </c>
      <c r="T23" s="67">
        <v>8.3333333333333329E-2</v>
      </c>
    </row>
    <row r="24" spans="1:20" x14ac:dyDescent="0.25">
      <c r="A24" s="66" t="s">
        <v>1837</v>
      </c>
      <c r="B24" s="66" t="s">
        <v>1893</v>
      </c>
      <c r="C24" s="66">
        <v>110000465719</v>
      </c>
      <c r="E24" s="66" t="s">
        <v>1848</v>
      </c>
      <c r="F24" s="66" t="s">
        <v>1849</v>
      </c>
      <c r="G24" s="66" t="s">
        <v>1850</v>
      </c>
      <c r="H24" s="66" t="s">
        <v>53</v>
      </c>
      <c r="I24" s="66">
        <v>79086</v>
      </c>
      <c r="J24" s="66">
        <v>324110</v>
      </c>
      <c r="K24" s="66" t="s">
        <v>486</v>
      </c>
      <c r="L24" s="13">
        <v>300</v>
      </c>
      <c r="M24" s="13">
        <v>5</v>
      </c>
      <c r="N24" s="13">
        <v>5</v>
      </c>
      <c r="O24" s="13">
        <v>0</v>
      </c>
      <c r="P24" s="13">
        <v>0</v>
      </c>
      <c r="Q24" s="67">
        <v>1.6666666666666666E-2</v>
      </c>
      <c r="R24" s="67">
        <v>1.6666666666666666E-2</v>
      </c>
      <c r="S24" s="67">
        <v>0</v>
      </c>
      <c r="T24" s="67">
        <v>0</v>
      </c>
    </row>
    <row r="25" spans="1:20" x14ac:dyDescent="0.25">
      <c r="A25" s="66" t="s">
        <v>47</v>
      </c>
      <c r="B25" s="66" t="s">
        <v>46</v>
      </c>
      <c r="C25" s="66">
        <v>110008170237</v>
      </c>
      <c r="E25" s="66" t="s">
        <v>49</v>
      </c>
      <c r="F25" s="66" t="s">
        <v>50</v>
      </c>
      <c r="G25" s="66" t="s">
        <v>51</v>
      </c>
      <c r="H25" s="66" t="s">
        <v>53</v>
      </c>
      <c r="I25" s="66">
        <v>775413257</v>
      </c>
      <c r="J25" s="66">
        <v>325199</v>
      </c>
      <c r="K25" s="66" t="s">
        <v>154</v>
      </c>
      <c r="L25" s="13">
        <v>350</v>
      </c>
      <c r="M25" s="13">
        <v>94.5</v>
      </c>
      <c r="N25" s="13">
        <v>4900</v>
      </c>
      <c r="O25" s="13">
        <v>14</v>
      </c>
      <c r="P25" s="13">
        <v>1200</v>
      </c>
      <c r="Q25" s="67">
        <v>0.27</v>
      </c>
      <c r="R25" s="67">
        <v>14</v>
      </c>
      <c r="S25" s="67">
        <v>0.04</v>
      </c>
      <c r="T25" s="67">
        <v>3.4285714285714284</v>
      </c>
    </row>
    <row r="26" spans="1:20" x14ac:dyDescent="0.25">
      <c r="A26" s="66" t="s">
        <v>71</v>
      </c>
      <c r="B26" s="66" t="s">
        <v>55</v>
      </c>
      <c r="C26" s="66">
        <v>110000494894</v>
      </c>
      <c r="E26" s="66" t="s">
        <v>73</v>
      </c>
      <c r="F26" s="66" t="s">
        <v>74</v>
      </c>
      <c r="G26" s="66" t="s">
        <v>75</v>
      </c>
      <c r="H26" s="66" t="s">
        <v>62</v>
      </c>
      <c r="I26" s="66">
        <v>70669</v>
      </c>
      <c r="J26" s="66">
        <v>325180</v>
      </c>
      <c r="K26" s="66" t="s">
        <v>163</v>
      </c>
      <c r="L26" s="13">
        <v>350</v>
      </c>
      <c r="M26" s="13">
        <v>22000</v>
      </c>
      <c r="N26" s="13">
        <v>80000</v>
      </c>
      <c r="O26" s="13">
        <v>16000</v>
      </c>
      <c r="P26" s="13">
        <v>39240</v>
      </c>
      <c r="Q26" s="67">
        <v>62.857142857142854</v>
      </c>
      <c r="R26" s="67">
        <v>228.57142857142858</v>
      </c>
      <c r="S26" s="67">
        <v>45.714285714285715</v>
      </c>
      <c r="T26" s="67">
        <v>112.11428571428571</v>
      </c>
    </row>
    <row r="27" spans="1:20" x14ac:dyDescent="0.25">
      <c r="A27" s="66" t="s">
        <v>1836</v>
      </c>
      <c r="B27" s="66" t="s">
        <v>1890</v>
      </c>
      <c r="C27" s="66">
        <v>110000460901</v>
      </c>
      <c r="E27" s="66" t="s">
        <v>1845</v>
      </c>
      <c r="F27" s="66" t="s">
        <v>1846</v>
      </c>
      <c r="G27" s="66" t="s">
        <v>1847</v>
      </c>
      <c r="H27" s="66" t="s">
        <v>53</v>
      </c>
      <c r="I27" s="66">
        <v>77012</v>
      </c>
      <c r="J27" s="66">
        <v>325180</v>
      </c>
      <c r="K27" s="66" t="s">
        <v>163</v>
      </c>
      <c r="L27" s="13">
        <v>250</v>
      </c>
      <c r="M27" s="13">
        <v>0</v>
      </c>
      <c r="N27" s="13">
        <v>0</v>
      </c>
      <c r="O27" s="13">
        <v>0.02</v>
      </c>
      <c r="P27" s="13">
        <v>0.02</v>
      </c>
      <c r="Q27" s="67">
        <v>0</v>
      </c>
      <c r="R27" s="67">
        <v>0</v>
      </c>
      <c r="S27" s="67">
        <v>8.0000000000000007E-5</v>
      </c>
      <c r="T27" s="67">
        <v>8.0000000000000007E-5</v>
      </c>
    </row>
    <row r="28" spans="1:20" x14ac:dyDescent="0.25">
      <c r="A28" s="66" t="s">
        <v>132</v>
      </c>
      <c r="B28" s="66" t="s">
        <v>55</v>
      </c>
      <c r="C28" s="66">
        <v>110070135413</v>
      </c>
      <c r="E28" s="66" t="s">
        <v>133</v>
      </c>
      <c r="F28" s="66" t="s">
        <v>134</v>
      </c>
      <c r="G28" s="66" t="s">
        <v>135</v>
      </c>
      <c r="H28" s="66" t="s">
        <v>53</v>
      </c>
      <c r="I28" s="66">
        <v>77503</v>
      </c>
      <c r="J28" s="66">
        <v>325199</v>
      </c>
      <c r="K28" s="66" t="s">
        <v>154</v>
      </c>
      <c r="L28" s="13">
        <v>350</v>
      </c>
      <c r="M28" s="13">
        <v>0</v>
      </c>
      <c r="N28" s="13">
        <v>0</v>
      </c>
      <c r="O28" s="13">
        <v>0</v>
      </c>
      <c r="P28" s="13">
        <v>0</v>
      </c>
      <c r="Q28" s="67">
        <v>0</v>
      </c>
      <c r="R28" s="67">
        <v>0</v>
      </c>
      <c r="S28" s="67">
        <v>0</v>
      </c>
      <c r="T28" s="67">
        <v>0</v>
      </c>
    </row>
    <row r="29" spans="1:20" x14ac:dyDescent="0.25">
      <c r="A29" s="66" t="s">
        <v>1529</v>
      </c>
      <c r="B29" s="66" t="s">
        <v>55</v>
      </c>
      <c r="C29" s="66">
        <v>110000597444</v>
      </c>
      <c r="E29" s="66" t="s">
        <v>1352</v>
      </c>
      <c r="F29" s="66" t="s">
        <v>1353</v>
      </c>
      <c r="G29" s="66" t="s">
        <v>60</v>
      </c>
      <c r="H29" s="66" t="s">
        <v>62</v>
      </c>
      <c r="I29" s="66">
        <v>70805</v>
      </c>
      <c r="J29" s="66">
        <v>325211</v>
      </c>
      <c r="K29" s="66" t="s">
        <v>158</v>
      </c>
      <c r="L29" s="13">
        <v>350</v>
      </c>
      <c r="M29" s="13">
        <v>25628.5</v>
      </c>
      <c r="N29" s="13">
        <v>33726</v>
      </c>
      <c r="O29" s="13">
        <v>8100</v>
      </c>
      <c r="P29" s="13">
        <v>12377</v>
      </c>
      <c r="Q29" s="67">
        <v>73.224285714285713</v>
      </c>
      <c r="R29" s="67">
        <v>96.36</v>
      </c>
      <c r="S29" s="67">
        <v>23.142857142857142</v>
      </c>
      <c r="T29" s="67">
        <v>35.362857142857145</v>
      </c>
    </row>
    <row r="30" spans="1:20" x14ac:dyDescent="0.25">
      <c r="A30" s="66" t="s">
        <v>126</v>
      </c>
      <c r="B30" s="66" t="s">
        <v>55</v>
      </c>
      <c r="C30" s="66">
        <v>110018925957</v>
      </c>
      <c r="E30" s="66" t="s">
        <v>128</v>
      </c>
      <c r="F30" s="66" t="s">
        <v>129</v>
      </c>
      <c r="G30" s="66" t="s">
        <v>130</v>
      </c>
      <c r="H30" s="66" t="s">
        <v>53</v>
      </c>
      <c r="I30" s="66">
        <v>77978</v>
      </c>
      <c r="J30" s="66">
        <v>325211</v>
      </c>
      <c r="K30" s="66" t="s">
        <v>158</v>
      </c>
      <c r="L30" s="13">
        <v>350</v>
      </c>
      <c r="M30" s="13">
        <v>12923.5</v>
      </c>
      <c r="N30" s="13">
        <v>19251</v>
      </c>
      <c r="O30" s="13">
        <v>1915.5</v>
      </c>
      <c r="P30" s="13">
        <v>14899</v>
      </c>
      <c r="Q30" s="67">
        <v>36.924285714285716</v>
      </c>
      <c r="R30" s="67">
        <v>55.002857142857145</v>
      </c>
      <c r="S30" s="67">
        <v>5.4728571428571424</v>
      </c>
      <c r="T30" s="67">
        <v>42.568571428571431</v>
      </c>
    </row>
    <row r="31" spans="1:20" x14ac:dyDescent="0.25">
      <c r="A31" s="66" t="s">
        <v>121</v>
      </c>
      <c r="B31" s="66" t="s">
        <v>55</v>
      </c>
      <c r="C31" s="66">
        <v>110066943605</v>
      </c>
      <c r="E31" s="66" t="s">
        <v>167</v>
      </c>
      <c r="F31" s="66" t="s">
        <v>50</v>
      </c>
      <c r="G31" s="66" t="s">
        <v>51</v>
      </c>
      <c r="H31" s="66" t="s">
        <v>53</v>
      </c>
      <c r="I31" s="66">
        <v>77541</v>
      </c>
      <c r="J31" s="66">
        <v>325199</v>
      </c>
      <c r="K31" s="66" t="s">
        <v>154</v>
      </c>
      <c r="L31" s="13">
        <v>350</v>
      </c>
      <c r="M31" s="13">
        <v>11231.5</v>
      </c>
      <c r="N31" s="13">
        <v>16193</v>
      </c>
      <c r="O31" s="13">
        <v>4847.5</v>
      </c>
      <c r="P31" s="13">
        <v>5516</v>
      </c>
      <c r="Q31" s="67">
        <v>32.090000000000003</v>
      </c>
      <c r="R31" s="67">
        <v>46.265714285714289</v>
      </c>
      <c r="S31" s="67">
        <v>13.85</v>
      </c>
      <c r="T31" s="67">
        <v>15.76</v>
      </c>
    </row>
    <row r="32" spans="1:20" x14ac:dyDescent="0.25">
      <c r="A32" s="66" t="s">
        <v>1530</v>
      </c>
      <c r="B32" s="66" t="s">
        <v>1890</v>
      </c>
      <c r="C32" s="66">
        <v>110000560544</v>
      </c>
      <c r="E32" s="66" t="s">
        <v>1354</v>
      </c>
      <c r="F32" s="66" t="s">
        <v>1355</v>
      </c>
      <c r="G32" s="66" t="s">
        <v>1456</v>
      </c>
      <c r="H32" s="66" t="s">
        <v>1458</v>
      </c>
      <c r="I32" s="66">
        <v>29448</v>
      </c>
      <c r="J32" s="66">
        <v>327310</v>
      </c>
      <c r="K32" s="66" t="s">
        <v>538</v>
      </c>
      <c r="L32" s="13">
        <v>250</v>
      </c>
      <c r="M32" s="13">
        <v>12.75</v>
      </c>
      <c r="N32" s="13">
        <v>21</v>
      </c>
      <c r="O32" s="13">
        <v>1.7999999999999998</v>
      </c>
      <c r="P32" s="13">
        <v>2.8</v>
      </c>
      <c r="Q32" s="67">
        <v>5.0999999999999997E-2</v>
      </c>
      <c r="R32" s="67">
        <v>8.4000000000000005E-2</v>
      </c>
      <c r="S32" s="67">
        <v>7.1999999999999989E-3</v>
      </c>
      <c r="T32" s="67">
        <v>1.12E-2</v>
      </c>
    </row>
    <row r="33" spans="1:20" x14ac:dyDescent="0.25">
      <c r="A33" s="66" t="s">
        <v>1515</v>
      </c>
      <c r="B33" s="66" t="s">
        <v>1890</v>
      </c>
      <c r="C33" s="66">
        <v>110070879008</v>
      </c>
      <c r="E33" s="66" t="s">
        <v>1821</v>
      </c>
      <c r="F33" s="66" t="s">
        <v>1325</v>
      </c>
      <c r="G33" s="66" t="s">
        <v>1409</v>
      </c>
      <c r="H33" s="66" t="s">
        <v>53</v>
      </c>
      <c r="I33" s="66">
        <v>77630</v>
      </c>
      <c r="J33" s="66">
        <v>562211</v>
      </c>
      <c r="K33" s="66" t="s">
        <v>1136</v>
      </c>
      <c r="L33" s="13">
        <v>250</v>
      </c>
      <c r="M33" s="13">
        <v>0</v>
      </c>
      <c r="N33" s="13">
        <v>0</v>
      </c>
      <c r="O33" s="13">
        <v>0.02</v>
      </c>
      <c r="P33" s="13">
        <v>0.02</v>
      </c>
      <c r="Q33" s="67">
        <v>0</v>
      </c>
      <c r="R33" s="67">
        <v>0</v>
      </c>
      <c r="S33" s="67">
        <v>8.0000000000000007E-5</v>
      </c>
      <c r="T33" s="67">
        <v>8.0000000000000007E-5</v>
      </c>
    </row>
    <row r="34" spans="1:20" x14ac:dyDescent="0.25">
      <c r="A34" s="66" t="s">
        <v>1531</v>
      </c>
      <c r="B34" s="66" t="s">
        <v>1890</v>
      </c>
      <c r="C34" s="66">
        <v>110027242320</v>
      </c>
      <c r="E34" s="66" t="s">
        <v>1356</v>
      </c>
      <c r="F34" s="66" t="s">
        <v>1357</v>
      </c>
      <c r="G34" s="66" t="s">
        <v>1460</v>
      </c>
      <c r="H34" s="66" t="s">
        <v>1462</v>
      </c>
      <c r="I34" s="66">
        <v>43920</v>
      </c>
      <c r="J34" s="66">
        <v>562211</v>
      </c>
      <c r="K34" s="66" t="s">
        <v>1136</v>
      </c>
      <c r="L34" s="13">
        <v>250</v>
      </c>
      <c r="M34" s="13">
        <v>0.17149999999999999</v>
      </c>
      <c r="N34" s="13">
        <v>0.28000000000000003</v>
      </c>
      <c r="O34" s="13">
        <v>0.215</v>
      </c>
      <c r="P34" s="13">
        <v>0.251</v>
      </c>
      <c r="Q34" s="67">
        <v>6.8599999999999998E-4</v>
      </c>
      <c r="R34" s="67">
        <v>1.1200000000000001E-3</v>
      </c>
      <c r="S34" s="67">
        <v>8.5999999999999998E-4</v>
      </c>
      <c r="T34" s="67">
        <v>1.0039999999999999E-3</v>
      </c>
    </row>
    <row r="35" spans="1:20" x14ac:dyDescent="0.25">
      <c r="A35" s="66" t="s">
        <v>1532</v>
      </c>
      <c r="B35" s="66" t="s">
        <v>1890</v>
      </c>
      <c r="C35" s="66">
        <v>110000592010</v>
      </c>
      <c r="E35" s="66" t="s">
        <v>1358</v>
      </c>
      <c r="F35" s="66" t="s">
        <v>1359</v>
      </c>
      <c r="G35" s="66" t="s">
        <v>1464</v>
      </c>
      <c r="H35" s="66" t="s">
        <v>1462</v>
      </c>
      <c r="I35" s="66">
        <v>45879</v>
      </c>
      <c r="J35" s="66">
        <v>325180</v>
      </c>
      <c r="K35" s="66" t="s">
        <v>163</v>
      </c>
      <c r="L35" s="13">
        <v>250</v>
      </c>
      <c r="M35" s="13">
        <v>16000</v>
      </c>
      <c r="N35" s="13">
        <v>16000</v>
      </c>
      <c r="O35" s="13">
        <v>4900</v>
      </c>
      <c r="P35" s="13">
        <v>4900</v>
      </c>
      <c r="Q35" s="67">
        <v>64</v>
      </c>
      <c r="R35" s="67">
        <v>64</v>
      </c>
      <c r="S35" s="67">
        <v>19.600000000000001</v>
      </c>
      <c r="T35" s="67">
        <v>19.600000000000001</v>
      </c>
    </row>
    <row r="36" spans="1:20" x14ac:dyDescent="0.25">
      <c r="A36" s="66" t="s">
        <v>1533</v>
      </c>
      <c r="B36" s="66" t="s">
        <v>1890</v>
      </c>
      <c r="C36" s="66">
        <v>110070835115</v>
      </c>
      <c r="E36" s="66" t="s">
        <v>1360</v>
      </c>
      <c r="F36" s="66" t="s">
        <v>1361</v>
      </c>
      <c r="G36" s="66" t="s">
        <v>1466</v>
      </c>
      <c r="H36" s="66" t="s">
        <v>1458</v>
      </c>
      <c r="I36" s="66">
        <v>29059</v>
      </c>
      <c r="J36" s="66">
        <v>325199</v>
      </c>
      <c r="K36" s="66" t="s">
        <v>154</v>
      </c>
      <c r="L36" s="13">
        <v>250</v>
      </c>
      <c r="M36" s="13">
        <v>0</v>
      </c>
      <c r="N36" s="13">
        <v>9589.33</v>
      </c>
      <c r="O36" s="13">
        <v>16</v>
      </c>
      <c r="P36" s="13">
        <v>2764.69</v>
      </c>
      <c r="Q36" s="67">
        <v>0</v>
      </c>
      <c r="R36" s="67">
        <v>38.357320000000001</v>
      </c>
      <c r="S36" s="67">
        <v>6.4000000000000001E-2</v>
      </c>
      <c r="T36" s="67">
        <v>11.058759999999999</v>
      </c>
    </row>
    <row r="37" spans="1:20" x14ac:dyDescent="0.25">
      <c r="A37" s="66" t="s">
        <v>1534</v>
      </c>
      <c r="B37" s="66" t="s">
        <v>46</v>
      </c>
      <c r="C37" s="66">
        <v>110012256076</v>
      </c>
      <c r="E37" s="66" t="s">
        <v>1362</v>
      </c>
      <c r="F37" s="66" t="s">
        <v>1363</v>
      </c>
      <c r="G37" s="66" t="s">
        <v>51</v>
      </c>
      <c r="H37" s="66" t="s">
        <v>53</v>
      </c>
      <c r="I37" s="66">
        <v>77541</v>
      </c>
      <c r="J37" s="66">
        <v>325199</v>
      </c>
      <c r="K37" s="66" t="s">
        <v>154</v>
      </c>
      <c r="L37" s="13">
        <v>350</v>
      </c>
      <c r="M37" s="13">
        <v>0</v>
      </c>
      <c r="N37" s="13">
        <v>557</v>
      </c>
      <c r="O37" s="13">
        <v>0</v>
      </c>
      <c r="P37" s="13">
        <v>0</v>
      </c>
      <c r="Q37" s="67">
        <v>0</v>
      </c>
      <c r="R37" s="67">
        <v>1.5914285714285714</v>
      </c>
      <c r="S37" s="67">
        <v>0</v>
      </c>
      <c r="T37" s="67">
        <v>0</v>
      </c>
    </row>
    <row r="38" spans="1:20" x14ac:dyDescent="0.25">
      <c r="A38" s="66" t="s">
        <v>1535</v>
      </c>
      <c r="B38" s="66" t="s">
        <v>1893</v>
      </c>
      <c r="C38" s="66">
        <v>110043972207</v>
      </c>
      <c r="E38" s="66" t="s">
        <v>1364</v>
      </c>
      <c r="F38" s="66" t="s">
        <v>1365</v>
      </c>
      <c r="G38" s="66" t="s">
        <v>1469</v>
      </c>
      <c r="H38" s="66" t="s">
        <v>1470</v>
      </c>
      <c r="I38" s="66">
        <v>60901</v>
      </c>
      <c r="J38" s="66">
        <v>325613</v>
      </c>
      <c r="K38" s="66" t="s">
        <v>509</v>
      </c>
      <c r="L38" s="13">
        <v>300</v>
      </c>
      <c r="M38" s="13">
        <v>7928.8149999999996</v>
      </c>
      <c r="N38" s="13">
        <v>23000</v>
      </c>
      <c r="O38" s="13">
        <v>1100</v>
      </c>
      <c r="P38" s="13">
        <v>4953</v>
      </c>
      <c r="Q38" s="67">
        <v>26.42938333333333</v>
      </c>
      <c r="R38" s="67">
        <v>76.666666666666671</v>
      </c>
      <c r="S38" s="67">
        <v>3.6666666666666665</v>
      </c>
      <c r="T38" s="67">
        <v>16.510000000000002</v>
      </c>
    </row>
    <row r="39" spans="1:20" x14ac:dyDescent="0.25">
      <c r="A39" s="66" t="s">
        <v>1536</v>
      </c>
      <c r="B39" s="66" t="s">
        <v>46</v>
      </c>
      <c r="C39" s="66">
        <v>110070208769</v>
      </c>
      <c r="E39" s="66" t="s">
        <v>1366</v>
      </c>
      <c r="F39" s="66" t="s">
        <v>1367</v>
      </c>
      <c r="G39" s="66" t="s">
        <v>75</v>
      </c>
      <c r="H39" s="66" t="s">
        <v>62</v>
      </c>
      <c r="I39" s="66">
        <v>70669</v>
      </c>
      <c r="J39" s="66">
        <v>325998</v>
      </c>
      <c r="K39" s="66" t="s">
        <v>515</v>
      </c>
      <c r="L39" s="13">
        <v>350</v>
      </c>
      <c r="M39" s="13">
        <v>16.5</v>
      </c>
      <c r="N39" s="13">
        <v>25</v>
      </c>
      <c r="O39" s="13">
        <v>45.5</v>
      </c>
      <c r="P39" s="13">
        <v>91</v>
      </c>
      <c r="Q39" s="67">
        <v>4.7142857142857146E-2</v>
      </c>
      <c r="R39" s="67">
        <v>7.1428571428571425E-2</v>
      </c>
      <c r="S39" s="67">
        <v>0.13</v>
      </c>
      <c r="T39" s="67">
        <v>0.26</v>
      </c>
    </row>
    <row r="40" spans="1:20" x14ac:dyDescent="0.25">
      <c r="A40" s="66" t="s">
        <v>1537</v>
      </c>
      <c r="B40" s="66" t="s">
        <v>55</v>
      </c>
      <c r="C40" s="66">
        <v>110017326963</v>
      </c>
      <c r="E40" s="66" t="s">
        <v>1368</v>
      </c>
      <c r="F40" s="66" t="s">
        <v>1369</v>
      </c>
      <c r="G40" s="66" t="s">
        <v>1473</v>
      </c>
      <c r="H40" s="66" t="s">
        <v>1458</v>
      </c>
      <c r="I40" s="66">
        <v>29405</v>
      </c>
      <c r="J40" s="66">
        <v>325199</v>
      </c>
      <c r="K40" s="66" t="s">
        <v>154</v>
      </c>
      <c r="L40" s="13">
        <v>350</v>
      </c>
      <c r="M40" s="13">
        <v>237</v>
      </c>
      <c r="N40" s="13">
        <v>3941.01</v>
      </c>
      <c r="O40" s="13">
        <v>7921</v>
      </c>
      <c r="P40" s="13">
        <v>20127</v>
      </c>
      <c r="Q40" s="67">
        <v>0.67714285714285716</v>
      </c>
      <c r="R40" s="67">
        <v>11.260028571428572</v>
      </c>
      <c r="S40" s="67">
        <v>22.631428571428572</v>
      </c>
      <c r="T40" s="67">
        <v>57.505714285714284</v>
      </c>
    </row>
    <row r="41" spans="1:20" x14ac:dyDescent="0.25">
      <c r="A41" s="66" t="s">
        <v>1827</v>
      </c>
      <c r="B41" s="66" t="s">
        <v>1890</v>
      </c>
      <c r="E41" s="66" t="s">
        <v>1828</v>
      </c>
      <c r="F41" s="66" t="s">
        <v>1829</v>
      </c>
      <c r="G41" s="66" t="s">
        <v>135</v>
      </c>
      <c r="H41" s="66" t="s">
        <v>53</v>
      </c>
      <c r="I41" s="66">
        <v>77507</v>
      </c>
      <c r="J41" s="66">
        <v>562211</v>
      </c>
      <c r="K41" s="66" t="s">
        <v>1136</v>
      </c>
      <c r="L41" s="13">
        <v>250</v>
      </c>
      <c r="M41" s="13">
        <v>0</v>
      </c>
      <c r="N41" s="13">
        <v>0</v>
      </c>
      <c r="O41" s="13">
        <v>0</v>
      </c>
      <c r="P41" s="13">
        <v>0</v>
      </c>
      <c r="Q41" s="67">
        <v>0</v>
      </c>
      <c r="R41" s="67">
        <v>0</v>
      </c>
      <c r="S41" s="67">
        <v>0</v>
      </c>
      <c r="T41" s="67">
        <v>0</v>
      </c>
    </row>
    <row r="42" spans="1:20" x14ac:dyDescent="0.25">
      <c r="A42" s="66" t="s">
        <v>1538</v>
      </c>
      <c r="B42" s="66" t="s">
        <v>1893</v>
      </c>
      <c r="C42" s="66">
        <v>110000451029</v>
      </c>
      <c r="E42" s="66" t="s">
        <v>1370</v>
      </c>
      <c r="F42" s="66" t="s">
        <v>1371</v>
      </c>
      <c r="G42" s="66" t="s">
        <v>1444</v>
      </c>
      <c r="H42" s="66" t="s">
        <v>1403</v>
      </c>
      <c r="I42" s="66">
        <v>71730</v>
      </c>
      <c r="J42" s="66">
        <v>325199</v>
      </c>
      <c r="K42" s="66" t="s">
        <v>154</v>
      </c>
      <c r="L42" s="13">
        <v>300</v>
      </c>
      <c r="M42" s="13">
        <v>5</v>
      </c>
      <c r="N42" s="13">
        <v>5.0999999999999996</v>
      </c>
      <c r="O42" s="13">
        <v>773.5</v>
      </c>
      <c r="P42" s="13">
        <v>14995</v>
      </c>
      <c r="Q42" s="67">
        <v>1.6666666666666666E-2</v>
      </c>
      <c r="R42" s="67">
        <v>1.6999999999999998E-2</v>
      </c>
      <c r="S42" s="67">
        <v>2.5783333333333331</v>
      </c>
      <c r="T42" s="67">
        <v>49.983333333333334</v>
      </c>
    </row>
    <row r="43" spans="1:20" x14ac:dyDescent="0.25">
      <c r="A43" s="66" t="s">
        <v>1539</v>
      </c>
      <c r="B43" s="66" t="s">
        <v>1890</v>
      </c>
      <c r="C43" s="66">
        <v>110000324159</v>
      </c>
      <c r="E43" s="66" t="s">
        <v>1372</v>
      </c>
      <c r="F43" s="66" t="s">
        <v>1373</v>
      </c>
      <c r="G43" s="66" t="s">
        <v>1475</v>
      </c>
      <c r="H43" s="66" t="s">
        <v>1477</v>
      </c>
      <c r="I43" s="66">
        <v>12047</v>
      </c>
      <c r="J43" s="66">
        <v>562211</v>
      </c>
      <c r="K43" s="66" t="s">
        <v>1136</v>
      </c>
      <c r="L43" s="13">
        <v>250</v>
      </c>
      <c r="M43" s="13">
        <v>0.34</v>
      </c>
      <c r="N43" s="13">
        <v>11.605700000000001</v>
      </c>
      <c r="O43" s="13">
        <v>0.05</v>
      </c>
      <c r="P43" s="13">
        <v>1.1029</v>
      </c>
      <c r="Q43" s="67">
        <v>1.3600000000000001E-3</v>
      </c>
      <c r="R43" s="67">
        <v>4.64228E-2</v>
      </c>
      <c r="S43" s="67">
        <v>2.0000000000000001E-4</v>
      </c>
      <c r="T43" s="67">
        <v>4.4115999999999999E-3</v>
      </c>
    </row>
    <row r="44" spans="1:20" x14ac:dyDescent="0.25">
      <c r="A44" s="66" t="s">
        <v>1540</v>
      </c>
      <c r="B44" s="66" t="s">
        <v>1893</v>
      </c>
      <c r="C44" s="66">
        <v>110000348936</v>
      </c>
      <c r="E44" s="66" t="s">
        <v>1374</v>
      </c>
      <c r="F44" s="66" t="s">
        <v>1375</v>
      </c>
      <c r="G44" s="66" t="s">
        <v>1479</v>
      </c>
      <c r="H44" s="66" t="s">
        <v>1481</v>
      </c>
      <c r="I44" s="66">
        <v>28147</v>
      </c>
      <c r="J44" s="66">
        <v>325199</v>
      </c>
      <c r="K44" s="66" t="s">
        <v>154</v>
      </c>
      <c r="L44" s="13">
        <v>300</v>
      </c>
      <c r="M44" s="13">
        <v>5939.5</v>
      </c>
      <c r="N44" s="13">
        <v>6069</v>
      </c>
      <c r="O44" s="13">
        <v>1720</v>
      </c>
      <c r="P44" s="13">
        <v>1878</v>
      </c>
      <c r="Q44" s="67">
        <v>19.798333333333332</v>
      </c>
      <c r="R44" s="67">
        <v>20.23</v>
      </c>
      <c r="S44" s="67">
        <v>5.7333333333333334</v>
      </c>
      <c r="T44" s="67">
        <v>6.26</v>
      </c>
    </row>
    <row r="45" spans="1:20" x14ac:dyDescent="0.25">
      <c r="A45" s="66" t="s">
        <v>115</v>
      </c>
      <c r="B45" s="66" t="s">
        <v>55</v>
      </c>
      <c r="C45" s="66">
        <v>110000599807</v>
      </c>
      <c r="E45" s="66" t="s">
        <v>117</v>
      </c>
      <c r="F45" s="66" t="s">
        <v>118</v>
      </c>
      <c r="G45" s="66" t="s">
        <v>119</v>
      </c>
      <c r="H45" s="66" t="s">
        <v>53</v>
      </c>
      <c r="I45" s="66">
        <v>78359</v>
      </c>
      <c r="J45" s="66">
        <v>325199</v>
      </c>
      <c r="K45" s="66" t="s">
        <v>154</v>
      </c>
      <c r="L45" s="13">
        <v>350</v>
      </c>
      <c r="M45" s="13">
        <v>10891.5</v>
      </c>
      <c r="N45" s="13">
        <v>13892</v>
      </c>
      <c r="O45" s="13">
        <v>3868</v>
      </c>
      <c r="P45" s="13">
        <v>4203</v>
      </c>
      <c r="Q45" s="67">
        <v>31.118571428571428</v>
      </c>
      <c r="R45" s="67">
        <v>39.691428571428574</v>
      </c>
      <c r="S45" s="67">
        <v>11.051428571428572</v>
      </c>
      <c r="T45" s="67">
        <v>12.008571428571429</v>
      </c>
    </row>
    <row r="46" spans="1:20" x14ac:dyDescent="0.25">
      <c r="A46" s="66" t="s">
        <v>92</v>
      </c>
      <c r="B46" s="66" t="s">
        <v>55</v>
      </c>
      <c r="C46" s="66">
        <v>110000597328</v>
      </c>
      <c r="E46" s="66" t="s">
        <v>94</v>
      </c>
      <c r="F46" s="66" t="s">
        <v>95</v>
      </c>
      <c r="G46" s="66" t="s">
        <v>96</v>
      </c>
      <c r="H46" s="66" t="s">
        <v>62</v>
      </c>
      <c r="I46" s="66">
        <v>70723</v>
      </c>
      <c r="J46" s="66">
        <v>327310</v>
      </c>
      <c r="K46" s="66" t="s">
        <v>538</v>
      </c>
      <c r="L46" s="13">
        <v>350</v>
      </c>
      <c r="M46" s="13">
        <v>5171.5</v>
      </c>
      <c r="N46" s="13">
        <v>6805</v>
      </c>
      <c r="O46" s="13">
        <v>1861.155</v>
      </c>
      <c r="P46" s="13">
        <v>2093</v>
      </c>
      <c r="Q46" s="67">
        <v>14.775714285714285</v>
      </c>
      <c r="R46" s="67">
        <v>19.442857142857143</v>
      </c>
      <c r="S46" s="67">
        <v>5.3175857142857144</v>
      </c>
      <c r="T46" s="67">
        <v>5.98</v>
      </c>
    </row>
    <row r="47" spans="1:20" x14ac:dyDescent="0.25">
      <c r="A47" s="66" t="s">
        <v>87</v>
      </c>
      <c r="B47" s="66" t="s">
        <v>55</v>
      </c>
      <c r="C47" s="66">
        <v>110000449774</v>
      </c>
      <c r="E47" s="66" t="s">
        <v>89</v>
      </c>
      <c r="F47" s="66" t="s">
        <v>90</v>
      </c>
      <c r="G47" s="66" t="s">
        <v>68</v>
      </c>
      <c r="H47" s="66" t="s">
        <v>62</v>
      </c>
      <c r="I47" s="66">
        <v>70734</v>
      </c>
      <c r="J47" s="66">
        <v>325199</v>
      </c>
      <c r="K47" s="66" t="s">
        <v>154</v>
      </c>
      <c r="L47" s="13">
        <v>350</v>
      </c>
      <c r="M47" s="13">
        <v>3474</v>
      </c>
      <c r="N47" s="13">
        <v>5933</v>
      </c>
      <c r="O47" s="13">
        <v>8903</v>
      </c>
      <c r="P47" s="13">
        <v>10439</v>
      </c>
      <c r="Q47" s="67">
        <v>9.9257142857142853</v>
      </c>
      <c r="R47" s="67">
        <v>16.951428571428572</v>
      </c>
      <c r="S47" s="67">
        <v>25.437142857142856</v>
      </c>
      <c r="T47" s="67">
        <v>29.825714285714287</v>
      </c>
    </row>
    <row r="48" spans="1:20" x14ac:dyDescent="0.25">
      <c r="A48" s="66" t="s">
        <v>1541</v>
      </c>
      <c r="B48" s="66" t="s">
        <v>46</v>
      </c>
      <c r="C48" s="66">
        <v>110000360644</v>
      </c>
      <c r="E48" s="66" t="s">
        <v>1376</v>
      </c>
      <c r="F48" s="66" t="s">
        <v>1377</v>
      </c>
      <c r="G48" s="66" t="s">
        <v>1486</v>
      </c>
      <c r="H48" s="66" t="s">
        <v>1488</v>
      </c>
      <c r="I48" s="66">
        <v>31535</v>
      </c>
      <c r="J48" s="66">
        <v>325199</v>
      </c>
      <c r="K48" s="66" t="s">
        <v>154</v>
      </c>
      <c r="L48" s="13">
        <v>350</v>
      </c>
      <c r="M48" s="13">
        <v>4.0750000000000002</v>
      </c>
      <c r="N48" s="13">
        <v>14.74</v>
      </c>
      <c r="O48" s="13">
        <v>7.6999999999999999E-2</v>
      </c>
      <c r="P48" s="13">
        <v>0.2</v>
      </c>
      <c r="Q48" s="67">
        <v>1.1642857142857144E-2</v>
      </c>
      <c r="R48" s="67">
        <v>4.2114285714285715E-2</v>
      </c>
      <c r="S48" s="67">
        <v>2.2000000000000001E-4</v>
      </c>
      <c r="T48" s="67">
        <v>5.7142857142857147E-4</v>
      </c>
    </row>
    <row r="49" spans="1:20" x14ac:dyDescent="0.25">
      <c r="A49" s="66" t="s">
        <v>110</v>
      </c>
      <c r="B49" s="66" t="s">
        <v>55</v>
      </c>
      <c r="C49" s="66">
        <v>110015742204</v>
      </c>
      <c r="E49" s="66" t="s">
        <v>112</v>
      </c>
      <c r="F49" s="66" t="s">
        <v>113</v>
      </c>
      <c r="G49" s="66" t="s">
        <v>114</v>
      </c>
      <c r="H49" s="66" t="s">
        <v>53</v>
      </c>
      <c r="I49" s="66">
        <v>77536</v>
      </c>
      <c r="J49" s="66">
        <v>325199</v>
      </c>
      <c r="K49" s="66" t="s">
        <v>154</v>
      </c>
      <c r="L49" s="13">
        <v>350</v>
      </c>
      <c r="M49" s="13">
        <v>9222.5</v>
      </c>
      <c r="N49" s="13">
        <v>11103</v>
      </c>
      <c r="O49" s="13">
        <v>1520</v>
      </c>
      <c r="P49" s="13">
        <v>2386</v>
      </c>
      <c r="Q49" s="67">
        <v>26.35</v>
      </c>
      <c r="R49" s="67">
        <v>31.722857142857144</v>
      </c>
      <c r="S49" s="67">
        <v>4.3428571428571425</v>
      </c>
      <c r="T49" s="67">
        <v>6.8171428571428567</v>
      </c>
    </row>
    <row r="50" spans="1:20" x14ac:dyDescent="0.25">
      <c r="A50" s="66" t="s">
        <v>103</v>
      </c>
      <c r="B50" s="66" t="s">
        <v>55</v>
      </c>
      <c r="C50" s="66">
        <v>110017769734</v>
      </c>
      <c r="E50" s="66" t="s">
        <v>105</v>
      </c>
      <c r="F50" s="66" t="s">
        <v>106</v>
      </c>
      <c r="G50" s="66" t="s">
        <v>107</v>
      </c>
      <c r="H50" s="66" t="s">
        <v>53</v>
      </c>
      <c r="I50" s="66">
        <v>77571</v>
      </c>
      <c r="J50" s="66">
        <v>325199</v>
      </c>
      <c r="K50" s="66" t="s">
        <v>154</v>
      </c>
      <c r="L50" s="13">
        <v>350</v>
      </c>
      <c r="M50" s="13">
        <v>12842.014999999999</v>
      </c>
      <c r="N50" s="13">
        <v>18298</v>
      </c>
      <c r="O50" s="13">
        <v>1446.5</v>
      </c>
      <c r="P50" s="13">
        <v>3931.931</v>
      </c>
      <c r="Q50" s="67">
        <v>36.691471428571425</v>
      </c>
      <c r="R50" s="67">
        <v>52.28</v>
      </c>
      <c r="S50" s="67">
        <v>4.1328571428571426</v>
      </c>
      <c r="T50" s="67">
        <v>11.234088571428572</v>
      </c>
    </row>
    <row r="51" spans="1:20" x14ac:dyDescent="0.25">
      <c r="A51" s="66" t="s">
        <v>1542</v>
      </c>
      <c r="B51" s="66" t="s">
        <v>46</v>
      </c>
      <c r="C51" s="66">
        <v>110000879675</v>
      </c>
      <c r="E51" s="66" t="s">
        <v>1378</v>
      </c>
      <c r="F51" s="66" t="s">
        <v>1379</v>
      </c>
      <c r="G51" s="66" t="s">
        <v>1491</v>
      </c>
      <c r="H51" s="66" t="s">
        <v>1493</v>
      </c>
      <c r="I51" s="66">
        <v>39572</v>
      </c>
      <c r="J51" s="66">
        <v>325998</v>
      </c>
      <c r="K51" s="66" t="s">
        <v>515</v>
      </c>
      <c r="L51" s="13">
        <v>350</v>
      </c>
      <c r="M51" s="13">
        <v>260</v>
      </c>
      <c r="N51" s="13">
        <v>260</v>
      </c>
      <c r="O51" s="13">
        <v>10.5</v>
      </c>
      <c r="P51" s="13">
        <v>135.4</v>
      </c>
      <c r="Q51" s="67">
        <v>0.74285714285714288</v>
      </c>
      <c r="R51" s="67">
        <v>0.74285714285714288</v>
      </c>
      <c r="S51" s="67">
        <v>0.03</v>
      </c>
      <c r="T51" s="67">
        <v>0.3868571428571429</v>
      </c>
    </row>
    <row r="52" spans="1:20" x14ac:dyDescent="0.25">
      <c r="A52" s="66" t="s">
        <v>1543</v>
      </c>
      <c r="B52" s="66" t="s">
        <v>1893</v>
      </c>
      <c r="C52" s="66">
        <v>110071045224</v>
      </c>
      <c r="E52" s="66" t="s">
        <v>1380</v>
      </c>
      <c r="F52" s="66" t="s">
        <v>1381</v>
      </c>
      <c r="G52" s="66" t="s">
        <v>1495</v>
      </c>
      <c r="H52" s="66" t="s">
        <v>53</v>
      </c>
      <c r="I52" s="66">
        <v>76010</v>
      </c>
      <c r="J52" s="66">
        <v>327310</v>
      </c>
      <c r="K52" s="66" t="s">
        <v>538</v>
      </c>
      <c r="L52" s="13">
        <v>300</v>
      </c>
      <c r="M52" s="13">
        <v>0</v>
      </c>
      <c r="N52" s="13">
        <v>0.36</v>
      </c>
      <c r="O52" s="13">
        <v>0</v>
      </c>
      <c r="P52" s="13">
        <v>3.74</v>
      </c>
      <c r="Q52" s="67">
        <v>0</v>
      </c>
      <c r="R52" s="67">
        <v>1.1999999999999999E-3</v>
      </c>
      <c r="S52" s="67">
        <v>0</v>
      </c>
      <c r="T52" s="67">
        <v>1.2466666666666668E-2</v>
      </c>
    </row>
    <row r="53" spans="1:20" x14ac:dyDescent="0.25">
      <c r="A53" s="66" t="s">
        <v>1544</v>
      </c>
      <c r="B53" s="66" t="s">
        <v>1890</v>
      </c>
      <c r="C53" s="66">
        <v>110000385592</v>
      </c>
      <c r="E53" s="66" t="s">
        <v>1382</v>
      </c>
      <c r="F53" s="66" t="s">
        <v>1383</v>
      </c>
      <c r="G53" s="66" t="s">
        <v>1498</v>
      </c>
      <c r="H53" s="66" t="s">
        <v>1462</v>
      </c>
      <c r="I53" s="66">
        <v>44044</v>
      </c>
      <c r="J53" s="66">
        <v>562211</v>
      </c>
      <c r="K53" s="66" t="s">
        <v>1136</v>
      </c>
      <c r="L53" s="13">
        <v>250</v>
      </c>
      <c r="M53" s="13">
        <v>4.5000000000000005E-3</v>
      </c>
      <c r="N53" s="13">
        <v>15</v>
      </c>
      <c r="O53" s="13">
        <v>5.0000000000000001E-3</v>
      </c>
      <c r="P53" s="13">
        <v>1</v>
      </c>
      <c r="Q53" s="67">
        <v>1.8E-5</v>
      </c>
      <c r="R53" s="67">
        <v>0.06</v>
      </c>
      <c r="S53" s="67">
        <v>2.0000000000000002E-5</v>
      </c>
      <c r="T53" s="67">
        <v>4.0000000000000001E-3</v>
      </c>
    </row>
    <row r="54" spans="1:20" x14ac:dyDescent="0.25">
      <c r="A54" s="66" t="s">
        <v>1545</v>
      </c>
      <c r="B54" s="66" t="s">
        <v>55</v>
      </c>
      <c r="C54" s="66">
        <v>110000572675</v>
      </c>
      <c r="E54" s="66" t="s">
        <v>1384</v>
      </c>
      <c r="F54" s="66" t="s">
        <v>1385</v>
      </c>
      <c r="G54" s="66" t="s">
        <v>81</v>
      </c>
      <c r="H54" s="66" t="s">
        <v>62</v>
      </c>
      <c r="I54" s="66">
        <v>70764</v>
      </c>
      <c r="J54" s="66">
        <v>562213</v>
      </c>
      <c r="K54" s="66" t="s">
        <v>1138</v>
      </c>
      <c r="L54" s="13">
        <v>350</v>
      </c>
      <c r="M54" s="13">
        <v>9140.130000000001</v>
      </c>
      <c r="N54" s="13">
        <v>11429</v>
      </c>
      <c r="O54" s="13">
        <v>1436.4649999999999</v>
      </c>
      <c r="P54" s="13">
        <v>2182</v>
      </c>
      <c r="Q54" s="67">
        <v>26.114657142857144</v>
      </c>
      <c r="R54" s="67">
        <v>32.654285714285713</v>
      </c>
      <c r="S54" s="67">
        <v>4.1041857142857143</v>
      </c>
      <c r="T54" s="67">
        <v>6.234285714285714</v>
      </c>
    </row>
    <row r="55" spans="1:20" x14ac:dyDescent="0.25">
      <c r="A55" s="66" t="s">
        <v>1546</v>
      </c>
      <c r="B55" s="66" t="s">
        <v>46</v>
      </c>
      <c r="C55" s="66">
        <v>110000597104</v>
      </c>
      <c r="E55" s="66" t="s">
        <v>1386</v>
      </c>
      <c r="F55" s="66" t="s">
        <v>1387</v>
      </c>
      <c r="G55" s="66" t="s">
        <v>1501</v>
      </c>
      <c r="H55" s="66" t="s">
        <v>62</v>
      </c>
      <c r="I55" s="66">
        <v>70057</v>
      </c>
      <c r="J55" s="66">
        <v>325199</v>
      </c>
      <c r="K55" s="66" t="s">
        <v>154</v>
      </c>
      <c r="L55" s="13">
        <v>350</v>
      </c>
      <c r="M55" s="13">
        <v>53.5</v>
      </c>
      <c r="N55" s="13">
        <v>81</v>
      </c>
      <c r="O55" s="13">
        <v>0</v>
      </c>
      <c r="P55" s="13">
        <v>1</v>
      </c>
      <c r="Q55" s="67">
        <v>0.15285714285714286</v>
      </c>
      <c r="R55" s="67">
        <v>0.23142857142857143</v>
      </c>
      <c r="S55" s="67">
        <v>0</v>
      </c>
      <c r="T55" s="67">
        <v>2.8571428571428571E-3</v>
      </c>
    </row>
    <row r="56" spans="1:20" x14ac:dyDescent="0.25">
      <c r="A56" s="66" t="s">
        <v>1835</v>
      </c>
      <c r="B56" s="66" t="s">
        <v>1889</v>
      </c>
      <c r="C56" s="66">
        <v>110020774740</v>
      </c>
      <c r="E56" s="66" t="s">
        <v>1843</v>
      </c>
      <c r="F56" s="66" t="s">
        <v>1844</v>
      </c>
      <c r="G56" s="66" t="s">
        <v>51</v>
      </c>
      <c r="H56" s="66" t="s">
        <v>53</v>
      </c>
      <c r="I56" s="66">
        <v>77541</v>
      </c>
      <c r="J56" s="66">
        <v>336611</v>
      </c>
      <c r="K56" s="66" t="s">
        <v>713</v>
      </c>
      <c r="L56" s="13">
        <v>250</v>
      </c>
      <c r="M56" s="13">
        <v>159.465</v>
      </c>
      <c r="N56" s="13">
        <v>250.96</v>
      </c>
      <c r="O56" s="13">
        <v>41.65</v>
      </c>
      <c r="P56" s="13">
        <v>83.3</v>
      </c>
      <c r="Q56" s="67">
        <v>0.63785999999999998</v>
      </c>
      <c r="R56" s="67">
        <v>1.0038400000000001</v>
      </c>
      <c r="S56" s="67">
        <v>0.1666</v>
      </c>
      <c r="T56" s="67">
        <v>0.3332</v>
      </c>
    </row>
    <row r="57" spans="1:20" x14ac:dyDescent="0.25">
      <c r="A57" s="66" t="s">
        <v>1547</v>
      </c>
      <c r="B57" s="66" t="s">
        <v>1890</v>
      </c>
      <c r="C57" s="66">
        <v>110017743281</v>
      </c>
      <c r="E57" s="66" t="s">
        <v>1388</v>
      </c>
      <c r="F57" s="66" t="s">
        <v>1389</v>
      </c>
      <c r="G57" s="66" t="s">
        <v>114</v>
      </c>
      <c r="H57" s="66" t="s">
        <v>53</v>
      </c>
      <c r="I57" s="66">
        <v>77536</v>
      </c>
      <c r="J57" s="66">
        <v>325199</v>
      </c>
      <c r="K57" s="66" t="s">
        <v>154</v>
      </c>
      <c r="L57" s="13">
        <v>250</v>
      </c>
      <c r="M57" s="13">
        <v>0</v>
      </c>
      <c r="N57" s="13">
        <v>40</v>
      </c>
      <c r="O57" s="13">
        <v>0</v>
      </c>
      <c r="P57" s="13">
        <v>1</v>
      </c>
      <c r="Q57" s="67">
        <v>0</v>
      </c>
      <c r="R57" s="67">
        <v>0.16</v>
      </c>
      <c r="S57" s="67">
        <v>0</v>
      </c>
      <c r="T57" s="67">
        <v>4.0000000000000001E-3</v>
      </c>
    </row>
    <row r="58" spans="1:20" x14ac:dyDescent="0.25">
      <c r="A58" s="66" t="s">
        <v>1548</v>
      </c>
      <c r="B58" s="66" t="s">
        <v>46</v>
      </c>
      <c r="C58" s="66">
        <v>110007175154</v>
      </c>
      <c r="E58" s="66" t="s">
        <v>1390</v>
      </c>
      <c r="F58" s="66" t="s">
        <v>1391</v>
      </c>
      <c r="G58" s="66" t="s">
        <v>1504</v>
      </c>
      <c r="H58" s="66" t="s">
        <v>53</v>
      </c>
      <c r="I58" s="66">
        <v>77983</v>
      </c>
      <c r="J58" s="66">
        <v>325320</v>
      </c>
      <c r="K58" s="66" t="s">
        <v>500</v>
      </c>
      <c r="L58" s="13">
        <v>350</v>
      </c>
      <c r="M58" s="13">
        <v>386.5</v>
      </c>
      <c r="N58" s="13">
        <v>680</v>
      </c>
      <c r="O58" s="13">
        <v>757.5</v>
      </c>
      <c r="P58" s="13">
        <v>1499</v>
      </c>
      <c r="Q58" s="67">
        <v>1.1042857142857143</v>
      </c>
      <c r="R58" s="67">
        <v>1.9428571428571428</v>
      </c>
      <c r="S58" s="67">
        <v>2.1642857142857141</v>
      </c>
      <c r="T58" s="67">
        <v>4.2828571428571429</v>
      </c>
    </row>
    <row r="59" spans="1:20" x14ac:dyDescent="0.25">
      <c r="A59" s="66" t="s">
        <v>1549</v>
      </c>
      <c r="B59" s="66" t="s">
        <v>1890</v>
      </c>
      <c r="C59" s="66">
        <v>110000607013</v>
      </c>
      <c r="E59" s="66" t="s">
        <v>1392</v>
      </c>
      <c r="F59" s="66" t="s">
        <v>1393</v>
      </c>
      <c r="G59" s="66" t="s">
        <v>1506</v>
      </c>
      <c r="H59" s="66" t="s">
        <v>53</v>
      </c>
      <c r="I59" s="66">
        <v>78380</v>
      </c>
      <c r="J59" s="66">
        <v>325199</v>
      </c>
      <c r="K59" s="66" t="s">
        <v>154</v>
      </c>
      <c r="L59" s="13">
        <v>250</v>
      </c>
      <c r="M59" s="13">
        <v>0</v>
      </c>
      <c r="N59" s="13">
        <v>0</v>
      </c>
      <c r="O59" s="13">
        <v>4.4649999999999999</v>
      </c>
      <c r="P59" s="13">
        <v>4.4649999999999999</v>
      </c>
      <c r="Q59" s="67">
        <v>0</v>
      </c>
      <c r="R59" s="67">
        <v>0</v>
      </c>
      <c r="S59" s="67">
        <v>1.7860000000000001E-2</v>
      </c>
      <c r="T59" s="67">
        <v>1.7860000000000001E-2</v>
      </c>
    </row>
    <row r="60" spans="1:20" x14ac:dyDescent="0.25">
      <c r="A60" s="66" t="s">
        <v>1822</v>
      </c>
      <c r="B60" s="66" t="s">
        <v>1890</v>
      </c>
      <c r="C60" s="66">
        <v>110000438893</v>
      </c>
      <c r="E60" s="66" t="s">
        <v>1875</v>
      </c>
      <c r="F60" s="66" t="s">
        <v>1824</v>
      </c>
      <c r="G60" s="66" t="s">
        <v>1825</v>
      </c>
      <c r="H60" s="66" t="s">
        <v>1470</v>
      </c>
      <c r="I60" s="66">
        <v>62201</v>
      </c>
      <c r="J60" s="66">
        <v>562211</v>
      </c>
      <c r="K60" s="66" t="s">
        <v>1136</v>
      </c>
      <c r="L60" s="13">
        <v>250</v>
      </c>
      <c r="M60" s="13">
        <v>0.78500000000000014</v>
      </c>
      <c r="N60" s="13">
        <v>1.37</v>
      </c>
      <c r="O60" s="13">
        <v>0.51</v>
      </c>
      <c r="P60" s="13">
        <v>0.68</v>
      </c>
      <c r="Q60" s="67">
        <v>3.1400000000000004E-3</v>
      </c>
      <c r="R60" s="67">
        <v>5.4800000000000005E-3</v>
      </c>
      <c r="S60" s="67">
        <v>2.0400000000000001E-3</v>
      </c>
      <c r="T60" s="67">
        <v>2.7200000000000002E-3</v>
      </c>
    </row>
    <row r="61" spans="1:20" x14ac:dyDescent="0.25">
      <c r="A61" s="66" t="s">
        <v>1550</v>
      </c>
      <c r="B61" s="66" t="s">
        <v>1890</v>
      </c>
      <c r="C61" s="66">
        <v>110035783658</v>
      </c>
      <c r="E61" s="66" t="s">
        <v>1394</v>
      </c>
      <c r="F61" s="66" t="s">
        <v>1395</v>
      </c>
      <c r="G61" s="66" t="s">
        <v>1509</v>
      </c>
      <c r="H61" s="66" t="s">
        <v>53</v>
      </c>
      <c r="I61" s="66">
        <v>77705</v>
      </c>
      <c r="J61" s="66">
        <v>562211</v>
      </c>
      <c r="K61" s="66" t="s">
        <v>1136</v>
      </c>
      <c r="L61" s="13">
        <v>250</v>
      </c>
      <c r="M61" s="13">
        <v>465</v>
      </c>
      <c r="N61" s="13">
        <v>507</v>
      </c>
      <c r="O61" s="13">
        <v>0</v>
      </c>
      <c r="P61" s="13">
        <v>21</v>
      </c>
      <c r="Q61" s="67">
        <v>1.86</v>
      </c>
      <c r="R61" s="67">
        <v>2.028</v>
      </c>
      <c r="S61" s="67">
        <v>0</v>
      </c>
      <c r="T61" s="67">
        <v>8.4000000000000005E-2</v>
      </c>
    </row>
    <row r="62" spans="1:20" x14ac:dyDescent="0.25">
      <c r="A62" s="66" t="s">
        <v>1822</v>
      </c>
      <c r="B62" s="66" t="s">
        <v>1890</v>
      </c>
      <c r="C62" s="66">
        <v>110000438893</v>
      </c>
      <c r="E62" s="66" t="s">
        <v>1823</v>
      </c>
      <c r="F62" s="66" t="s">
        <v>1824</v>
      </c>
      <c r="G62" s="66" t="s">
        <v>1825</v>
      </c>
      <c r="H62" s="66" t="s">
        <v>1470</v>
      </c>
      <c r="I62" s="66">
        <v>62201</v>
      </c>
      <c r="J62" s="66">
        <v>562211</v>
      </c>
      <c r="K62" s="66" t="s">
        <v>1136</v>
      </c>
      <c r="L62" s="13">
        <v>250</v>
      </c>
      <c r="M62" s="13">
        <v>0.78500000000000014</v>
      </c>
      <c r="N62" s="13">
        <v>1.37</v>
      </c>
      <c r="O62" s="13">
        <v>0.51</v>
      </c>
      <c r="P62" s="13">
        <v>0.68</v>
      </c>
      <c r="Q62" s="67">
        <v>3.1400000000000004E-3</v>
      </c>
      <c r="R62" s="67">
        <v>5.4800000000000005E-3</v>
      </c>
      <c r="S62" s="67">
        <v>2.0400000000000001E-3</v>
      </c>
      <c r="T62" s="67">
        <v>2.7200000000000002E-3</v>
      </c>
    </row>
    <row r="63" spans="1:20" x14ac:dyDescent="0.25">
      <c r="A63" s="66" t="s">
        <v>1551</v>
      </c>
      <c r="B63" s="66" t="s">
        <v>55</v>
      </c>
      <c r="C63" s="66">
        <v>110000613747</v>
      </c>
      <c r="E63" s="66" t="s">
        <v>1396</v>
      </c>
      <c r="F63" s="66" t="s">
        <v>1397</v>
      </c>
      <c r="G63" s="66" t="s">
        <v>81</v>
      </c>
      <c r="H63" s="66" t="s">
        <v>62</v>
      </c>
      <c r="I63" s="66">
        <v>70764</v>
      </c>
      <c r="J63" s="66">
        <v>325211</v>
      </c>
      <c r="K63" s="66" t="s">
        <v>158</v>
      </c>
      <c r="L63" s="13">
        <v>350</v>
      </c>
      <c r="M63" s="13">
        <v>10558</v>
      </c>
      <c r="N63" s="13">
        <v>23872</v>
      </c>
      <c r="O63" s="13">
        <v>1664.5</v>
      </c>
      <c r="P63" s="13">
        <v>14995</v>
      </c>
      <c r="Q63" s="67">
        <v>30.165714285714287</v>
      </c>
      <c r="R63" s="67">
        <v>68.205714285714279</v>
      </c>
      <c r="S63" s="67">
        <v>4.7557142857142853</v>
      </c>
      <c r="T63" s="67">
        <v>42.842857142857142</v>
      </c>
    </row>
    <row r="64" spans="1:20" x14ac:dyDescent="0.25">
      <c r="A64" s="66" t="s">
        <v>83</v>
      </c>
      <c r="B64" s="66" t="s">
        <v>55</v>
      </c>
      <c r="C64" s="66">
        <v>110002054482</v>
      </c>
      <c r="E64" s="66" t="s">
        <v>1396</v>
      </c>
      <c r="F64" s="66" t="s">
        <v>86</v>
      </c>
      <c r="G64" s="66" t="s">
        <v>75</v>
      </c>
      <c r="H64" s="66" t="s">
        <v>62</v>
      </c>
      <c r="I64" s="66">
        <v>70669</v>
      </c>
      <c r="J64" s="66">
        <v>325110</v>
      </c>
      <c r="K64" s="66" t="s">
        <v>170</v>
      </c>
      <c r="L64" s="13">
        <v>350</v>
      </c>
      <c r="M64" s="13">
        <v>10554.555</v>
      </c>
      <c r="N64" s="13">
        <v>68415</v>
      </c>
      <c r="O64" s="13">
        <v>3904.65</v>
      </c>
      <c r="P64" s="13">
        <v>12516.15</v>
      </c>
      <c r="Q64" s="67">
        <v>30.15587142857143</v>
      </c>
      <c r="R64" s="67">
        <v>195.47142857142856</v>
      </c>
      <c r="S64" s="67">
        <v>11.156142857142857</v>
      </c>
      <c r="T64" s="67">
        <v>35.760428571428569</v>
      </c>
    </row>
    <row r="65" spans="1:20" x14ac:dyDescent="0.25">
      <c r="A65" s="66" t="s">
        <v>71</v>
      </c>
      <c r="B65" s="66" t="s">
        <v>55</v>
      </c>
      <c r="C65" s="66">
        <v>110000494894</v>
      </c>
      <c r="E65" s="66" t="s">
        <v>1398</v>
      </c>
      <c r="F65" s="66" t="s">
        <v>74</v>
      </c>
      <c r="G65" s="66" t="s">
        <v>75</v>
      </c>
      <c r="H65" s="66" t="s">
        <v>62</v>
      </c>
      <c r="I65" s="66">
        <v>70669</v>
      </c>
      <c r="J65" s="66">
        <v>325180</v>
      </c>
      <c r="K65" s="66" t="s">
        <v>163</v>
      </c>
      <c r="L65" s="13">
        <v>350</v>
      </c>
      <c r="M65" s="13">
        <v>22000</v>
      </c>
      <c r="N65" s="13">
        <v>80000</v>
      </c>
      <c r="O65" s="13">
        <v>16000</v>
      </c>
      <c r="P65" s="13">
        <v>39240</v>
      </c>
      <c r="Q65" s="67">
        <v>62.857142857142854</v>
      </c>
      <c r="R65" s="67">
        <v>228.57142857142858</v>
      </c>
      <c r="S65" s="67">
        <v>45.714285714285715</v>
      </c>
      <c r="T65" s="67">
        <v>112.11428571428571</v>
      </c>
    </row>
    <row r="66" spans="1:20" x14ac:dyDescent="0.25">
      <c r="A66" s="66" t="s">
        <v>64</v>
      </c>
      <c r="B66" s="66" t="s">
        <v>55</v>
      </c>
      <c r="C66" s="66">
        <v>110000746328</v>
      </c>
      <c r="E66" s="66" t="s">
        <v>66</v>
      </c>
      <c r="F66" s="66" t="s">
        <v>67</v>
      </c>
      <c r="G66" s="66" t="s">
        <v>68</v>
      </c>
      <c r="H66" s="66" t="s">
        <v>62</v>
      </c>
      <c r="I66" s="66">
        <v>70734</v>
      </c>
      <c r="J66" s="66">
        <v>325211</v>
      </c>
      <c r="K66" s="66" t="s">
        <v>158</v>
      </c>
      <c r="L66" s="13">
        <v>350</v>
      </c>
      <c r="M66" s="13">
        <v>8850</v>
      </c>
      <c r="N66" s="13">
        <v>16540</v>
      </c>
      <c r="O66" s="13">
        <v>28600</v>
      </c>
      <c r="P66" s="13">
        <v>46840</v>
      </c>
      <c r="Q66" s="67">
        <v>25.285714285714285</v>
      </c>
      <c r="R66" s="67">
        <v>47.25714285714286</v>
      </c>
      <c r="S66" s="67">
        <v>81.714285714285708</v>
      </c>
      <c r="T66" s="67">
        <v>133.82857142857142</v>
      </c>
    </row>
    <row r="67" spans="1:20" x14ac:dyDescent="0.25">
      <c r="A67" s="66" t="s">
        <v>1552</v>
      </c>
      <c r="B67" s="66" t="s">
        <v>55</v>
      </c>
      <c r="C67" s="66">
        <v>110027373072</v>
      </c>
      <c r="E67" s="66" t="s">
        <v>1399</v>
      </c>
      <c r="F67" s="66" t="s">
        <v>1400</v>
      </c>
      <c r="G67" s="66" t="s">
        <v>1411</v>
      </c>
      <c r="H67" s="66" t="s">
        <v>1413</v>
      </c>
      <c r="I67" s="66">
        <v>42029</v>
      </c>
      <c r="J67" s="66">
        <v>325199</v>
      </c>
      <c r="K67" s="66" t="s">
        <v>154</v>
      </c>
      <c r="L67" s="13">
        <v>350</v>
      </c>
      <c r="M67" s="13">
        <v>40275.67</v>
      </c>
      <c r="N67" s="13">
        <v>51346</v>
      </c>
      <c r="O67" s="13">
        <v>4449.9050000000007</v>
      </c>
      <c r="P67" s="13">
        <v>9961</v>
      </c>
      <c r="Q67" s="67">
        <v>115.07334285714285</v>
      </c>
      <c r="R67" s="67">
        <v>146.70285714285714</v>
      </c>
      <c r="S67" s="67">
        <v>12.714014285714288</v>
      </c>
      <c r="T67" s="67">
        <v>28.46</v>
      </c>
    </row>
  </sheetData>
  <sheetProtection formatCells="0" formatColumns="0" formatRows="0"/>
  <autoFilter ref="B1:T67" xr:uid="{400C059A-2E32-43E4-9F52-5751FC5DC211}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23352F79007E408EFF44D6142FFCE2" ma:contentTypeVersion="21" ma:contentTypeDescription="Create a new document." ma:contentTypeScope="" ma:versionID="f7663de67ef2afa6df94d55ff7e56796">
  <xsd:schema xmlns:xsd="http://www.w3.org/2001/XMLSchema" xmlns:xs="http://www.w3.org/2001/XMLSchema" xmlns:p="http://schemas.microsoft.com/office/2006/metadata/properties" xmlns:ns1="http://schemas.microsoft.com/sharepoint/v3" xmlns:ns2="4ffa91fb-a0ff-4ac5-b2db-65c790d184a4" xmlns:ns3="http://schemas.microsoft.com/sharepoint.v3" xmlns:ns4="http://schemas.microsoft.com/sharepoint/v3/fields" xmlns:ns5="fecc2597-e8fd-4279-ac06-bd7c891938be" xmlns:ns6="ead8da0f-3542-4e50-96c8-f1f698624e86" targetNamespace="http://schemas.microsoft.com/office/2006/metadata/properties" ma:root="true" ma:fieldsID="02cccc19423a0cd6fa028e0a1e544b83" ns1:_="" ns2:_="" ns3:_="" ns4:_="" ns5:_="" ns6:_="">
    <xsd:import namespace="http://schemas.microsoft.com/sharepoint/v3"/>
    <xsd:import namespace="4ffa91fb-a0ff-4ac5-b2db-65c790d184a4"/>
    <xsd:import namespace="http://schemas.microsoft.com/sharepoint.v3"/>
    <xsd:import namespace="http://schemas.microsoft.com/sharepoint/v3/fields"/>
    <xsd:import namespace="fecc2597-e8fd-4279-ac06-bd7c891938be"/>
    <xsd:import namespace="ead8da0f-3542-4e50-96c8-f1f698624e86"/>
    <xsd:element name="properties">
      <xsd:complexType>
        <xsd:sequence>
          <xsd:element name="documentManagement">
            <xsd:complexType>
              <xsd:all>
                <xsd:element ref="ns2:Document_x0020_Creation_x0020_Date" minOccurs="0"/>
                <xsd:element ref="ns2:Creator" minOccurs="0"/>
                <xsd:element ref="ns2:EPA_x0020_Office" minOccurs="0"/>
                <xsd:element ref="ns2:Record" minOccurs="0"/>
                <xsd:element ref="ns3:CategoryDescription" minOccurs="0"/>
                <xsd:element ref="ns2:Identifier" minOccurs="0"/>
                <xsd:element ref="ns2:EPA_x0020_Contributor" minOccurs="0"/>
                <xsd:element ref="ns2:External_x0020_Contributor" minOccurs="0"/>
                <xsd:element ref="ns4:_Coverage" minOccurs="0"/>
                <xsd:element ref="ns2:EPA_x0020_Related_x0020_Documents" minOccurs="0"/>
                <xsd:element ref="ns4:_Source" minOccurs="0"/>
                <xsd:element ref="ns2:Rights" minOccurs="0"/>
                <xsd:element ref="ns1:Language" minOccurs="0"/>
                <xsd:element ref="ns2:j747ac98061d40f0aa7bd47e1db5675d" minOccurs="0"/>
                <xsd:element ref="ns2:TaxKeywordTaxHTField" minOccurs="0"/>
                <xsd:element ref="ns2:TaxCatchAllLabel" minOccurs="0"/>
                <xsd:element ref="ns2:TaxCatchAll" minOccurs="0"/>
                <xsd:element ref="ns2:e3f09c3df709400db2417a7161762d62" minOccurs="0"/>
                <xsd:element ref="ns5:SharedWithUsers" minOccurs="0"/>
                <xsd:element ref="ns5:SharedWithDetails" minOccurs="0"/>
                <xsd:element ref="ns6:MediaServiceMetadata" minOccurs="0"/>
                <xsd:element ref="ns6:MediaServiceFastMetadata" minOccurs="0"/>
                <xsd:element ref="ns6:MediaServiceAutoTags" minOccurs="0"/>
                <xsd:element ref="ns6:MediaServiceOCR" minOccurs="0"/>
                <xsd:element ref="ns6:MediaServiceGenerationTime" minOccurs="0"/>
                <xsd:element ref="ns6:MediaServiceEventHashCode" minOccurs="0"/>
                <xsd:element ref="ns1:_ip_UnifiedCompliancePolicyProperties" minOccurs="0"/>
                <xsd:element ref="ns1:_ip_UnifiedCompliancePolicyUIAction" minOccurs="0"/>
                <xsd:element ref="ns6:lcf76f155ced4ddcb4097134ff3c332f" minOccurs="0"/>
                <xsd:element ref="ns6:MediaServiceObjectDetectorVersions" minOccurs="0"/>
                <xsd:element ref="ns6:MediaServiceSearchProperties" minOccurs="0"/>
                <xsd:element ref="ns6:MediaServiceDateTaken" minOccurs="0"/>
                <xsd:element ref="ns6:MediaServiceLocation" minOccurs="0"/>
                <xsd:element ref="ns6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7" nillable="true" ma:displayName="Language" ma:default="English" ma:description="Select the document language from the drop down." ma:format="Dropdown" ma:internalName="Language" ma:readOnly="false">
      <xsd:simpleType>
        <xsd:restriction base="dms:Choice">
          <xsd:enumeration value="Arabic (Saudi Arabia)"/>
          <xsd:enumeration value="Bulgarian (Bulgaria)"/>
          <xsd:enumeration value="Chinese (Hong Kong S.A.R.)"/>
          <xsd:enumeration value="Chinese (People's Republic of China)"/>
          <xsd:enumeration value="Chinese (Taiwan)"/>
          <xsd:enumeration value="Croatian (Croatia)"/>
          <xsd:enumeration value="Czech (Czech Republic)"/>
          <xsd:enumeration value="Danish (Denmark)"/>
          <xsd:enumeration value="Dutch (Netherlands)"/>
          <xsd:enumeration value="English"/>
          <xsd:enumeration value="Estonian (Estonia)"/>
          <xsd:enumeration value="Finnish (Finland)"/>
          <xsd:enumeration value="French (France)"/>
          <xsd:enumeration value="German (Germany)"/>
          <xsd:enumeration value="Greek (Greece)"/>
          <xsd:enumeration value="Hebrew (Israel)"/>
          <xsd:enumeration value="Hindi (India)"/>
          <xsd:enumeration value="Hungarian (Hungary)"/>
          <xsd:enumeration value="Indonesian (Indonesia)"/>
          <xsd:enumeration value="Italian (Italy)"/>
          <xsd:enumeration value="Japanese (Japan)"/>
          <xsd:enumeration value="Korean (Korea)"/>
          <xsd:enumeration value="Latvian (Latvia)"/>
          <xsd:enumeration value="Lithuanian (Lithuania)"/>
          <xsd:enumeration value="Malay (Malaysia)"/>
          <xsd:enumeration value="Norwegian (Bokmal) (Norway)"/>
          <xsd:enumeration value="Polish (Poland)"/>
          <xsd:enumeration value="Portuguese (Brazil)"/>
          <xsd:enumeration value="Portuguese (Portugal)"/>
          <xsd:enumeration value="Romanian (Romania)"/>
          <xsd:enumeration value="Russian (Russia)"/>
          <xsd:enumeration value="Serbian (Latin) (Serbia)"/>
          <xsd:enumeration value="Slovak (Slovakia)"/>
          <xsd:enumeration value="Slovenian (Slovenia)"/>
          <xsd:enumeration value="Spanish (Spain)"/>
          <xsd:enumeration value="Swedish (Sweden)"/>
          <xsd:enumeration value="Thai (Thailand)"/>
          <xsd:enumeration value="Turkish (Turkey)"/>
          <xsd:enumeration value="Ukrainian (Ukraine)"/>
          <xsd:enumeration value="Urdu (Islamic Republic of Pakistan)"/>
          <xsd:enumeration value="Vietnamese (Vietnam)"/>
        </xsd:restriction>
      </xsd:simpleType>
    </xsd:element>
    <xsd:element name="_ip_UnifiedCompliancePolicyProperties" ma:index="3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fa91fb-a0ff-4ac5-b2db-65c790d184a4" elementFormDefault="qualified">
    <xsd:import namespace="http://schemas.microsoft.com/office/2006/documentManagement/types"/>
    <xsd:import namespace="http://schemas.microsoft.com/office/infopath/2007/PartnerControls"/>
    <xsd:element name="Document_x0020_Creation_x0020_Date" ma:index="2" nillable="true" ma:displayName="Document Date" ma:default="[today]" ma:description="Enter the date this document was last modified. The upload date has been entered by default." ma:format="DateOnly" ma:internalName="Document_x0020_Creation_x0020_Date" ma:readOnly="false">
      <xsd:simpleType>
        <xsd:restriction base="dms:DateTime"/>
      </xsd:simpleType>
    </xsd:element>
    <xsd:element name="Creator" ma:index="3" nillable="true" ma:displayName="Creator" ma:description="Enter the person primarily responsible for the document. The name of the person uploading the document has been entered by default." ma:list="UserInfo" ma:SharePointGroup="0" ma:internalName="Creato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PA_x0020_Office" ma:index="4" nillable="true" ma:displayName="EPA Office" ma:description="Enter the EPA organization primarily responsible for the document. The office of the person uploading the document has been entered by default." ma:internalName="EPA_x0020_Office" ma:readOnly="false">
      <xsd:simpleType>
        <xsd:restriction base="dms:Text">
          <xsd:maxLength value="255"/>
        </xsd:restriction>
      </xsd:simpleType>
    </xsd:element>
    <xsd:element name="Record" ma:index="5" nillable="true" ma:displayName="Record" ma:default="Shared" ma:description="For documents that provide evidence of EPA decisions and actions, select &quot;Shared&quot; (open access) or &quot;Private&quot; (restricted access)." ma:format="Dropdown" ma:internalName="Record" ma:readOnly="false">
      <xsd:simpleType>
        <xsd:restriction base="dms:Choice">
          <xsd:enumeration value="None"/>
          <xsd:enumeration value="Shared"/>
          <xsd:enumeration value="Private"/>
        </xsd:restriction>
      </xsd:simpleType>
    </xsd:element>
    <xsd:element name="Identifier" ma:index="9" nillable="true" ma:displayName="Identifier" ma:description="Enter all EPA identification numbers applicable to this document, one on each line." ma:internalName="Identifier" ma:readOnly="false">
      <xsd:simpleType>
        <xsd:restriction base="dms:Note">
          <xsd:maxLength value="255"/>
        </xsd:restriction>
      </xsd:simpleType>
    </xsd:element>
    <xsd:element name="EPA_x0020_Contributor" ma:index="11" nillable="true" ma:displayName="EPA Contributor" ma:description="Enter an EPA person who contributed to the creation of the document but is not the primary author." ma:list="UserInfo" ma:SharePointGroup="0" ma:internalName="EPA_x0020_Contributo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xternal_x0020_Contributor" ma:index="12" nillable="true" ma:displayName="External Contributor" ma:description="Enter a non-EPA person who contributed to the creation of the document but is not the primary author." ma:internalName="External_x0020_Contributor" ma:readOnly="false">
      <xsd:simpleType>
        <xsd:restriction base="dms:Note">
          <xsd:maxLength value="255"/>
        </xsd:restriction>
      </xsd:simpleType>
    </xsd:element>
    <xsd:element name="EPA_x0020_Related_x0020_Documents" ma:index="14" nillable="true" ma:displayName="Other Related Documents" ma:description="Enter any related document." ma:internalName="EPA_x0020_Related_x0020_Documents" ma:readOnly="false">
      <xsd:simpleType>
        <xsd:restriction base="dms:Note">
          <xsd:maxLength value="255"/>
        </xsd:restriction>
      </xsd:simpleType>
    </xsd:element>
    <xsd:element name="Rights" ma:index="16" nillable="true" ma:displayName="Rights" ma:description="Enter information about intellectual property rights held over the document (e.g. copyright, patent, trademark)." ma:internalName="Rights" ma:readOnly="false">
      <xsd:simpleType>
        <xsd:restriction base="dms:Note">
          <xsd:maxLength value="255"/>
        </xsd:restriction>
      </xsd:simpleType>
    </xsd:element>
    <xsd:element name="j747ac98061d40f0aa7bd47e1db5675d" ma:index="19" nillable="true" ma:taxonomy="true" ma:internalName="j747ac98061d40f0aa7bd47e1db5675d" ma:taxonomyFieldName="Document_x0020_Type" ma:displayName="Document Type" ma:readOnly="false" ma:default="" ma:fieldId="{3747ac98-061d-40f0-aa7b-d47e1db5675d}" ma:sspId="29f62856-1543-49d4-a736-4569d363f533" ma:termSetId="e06cd6a9-a175-4da0-81cb-8dba7aa394a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21" nillable="true" ma:taxonomy="true" ma:internalName="TaxKeywordTaxHTField" ma:taxonomyFieldName="TaxKeyword" ma:displayName="Enterprise Keywords" ma:readOnly="false" ma:fieldId="{23f27201-bee3-471e-b2e7-b64fd8b7ca38}" ma:taxonomyMulti="true" ma:sspId="29f62856-1543-49d4-a736-4569d363f53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Label" ma:index="23" nillable="true" ma:displayName="Taxonomy Catch All Column1" ma:hidden="true" ma:list="{160cad11-562a-4490-8456-b2fd6f157897}" ma:internalName="TaxCatchAllLabel" ma:readOnly="true" ma:showField="CatchAllDataLabel" ma:web="fecc2597-e8fd-4279-ac06-bd7c891938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24" nillable="true" ma:displayName="Taxonomy Catch All Column" ma:hidden="true" ma:list="{160cad11-562a-4490-8456-b2fd6f157897}" ma:internalName="TaxCatchAll" ma:showField="CatchAllData" ma:web="fecc2597-e8fd-4279-ac06-bd7c891938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3f09c3df709400db2417a7161762d62" ma:index="28" nillable="true" ma:taxonomy="true" ma:internalName="e3f09c3df709400db2417a7161762d62" ma:taxonomyFieldName="EPA_x0020_Subject" ma:displayName="EPA Subject" ma:readOnly="false" ma:default="" ma:fieldId="{e3f09c3d-f709-400d-b241-7a7161762d62}" ma:taxonomyMulti="true" ma:sspId="29f62856-1543-49d4-a736-4569d363f533" ma:termSetId="7a3d4ae0-7e62-45a2-a406-c6a8a6a8eee3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.v3" elementFormDefault="qualified">
    <xsd:import namespace="http://schemas.microsoft.com/office/2006/documentManagement/types"/>
    <xsd:import namespace="http://schemas.microsoft.com/office/infopath/2007/PartnerControls"/>
    <xsd:element name="CategoryDescription" ma:index="6" nillable="true" ma:displayName="Description" ma:description="Enter a brief description." ma:internalName="CategoryDescription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Coverage" ma:index="13" nillable="true" ma:displayName="Coverage" ma:description="Enter the geographic location, jurisdiction, or time period for which the document is relevant." ma:internalName="_Coverage" ma:readOnly="false">
      <xsd:simpleType>
        <xsd:restriction base="dms:Text">
          <xsd:maxLength value="255"/>
        </xsd:restriction>
      </xsd:simpleType>
    </xsd:element>
    <xsd:element name="_Source" ma:index="15" nillable="true" ma:displayName="Source" ma:description="Enter a source from which the document is derived." ma:internalName="_Source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cc2597-e8fd-4279-ac06-bd7c891938be" elementFormDefault="qualified">
    <xsd:import namespace="http://schemas.microsoft.com/office/2006/documentManagement/types"/>
    <xsd:import namespace="http://schemas.microsoft.com/office/infopath/2007/PartnerControls"/>
    <xsd:element name="SharedWithUsers" ma:index="2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d8da0f-3542-4e50-96c8-f1f698624e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3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33" nillable="true" ma:displayName="Tags" ma:internalName="MediaServiceAutoTags" ma:readOnly="true">
      <xsd:simpleType>
        <xsd:restriction base="dms:Text"/>
      </xsd:simpleType>
    </xsd:element>
    <xsd:element name="MediaServiceOCR" ma:index="3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40" nillable="true" ma:taxonomy="true" ma:internalName="lcf76f155ced4ddcb4097134ff3c332f" ma:taxonomyFieldName="MediaServiceImageTags" ma:displayName="Image Tags" ma:readOnly="false" ma:fieldId="{5cf76f15-5ced-4ddc-b409-7134ff3c332f}" ma:taxonomyMulti="true" ma:sspId="29f62856-1543-49d4-a736-4569d363f53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4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43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44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4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5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29f62856-1543-49d4-a736-4569d363f533" ContentTypeId="0x0101" PreviousValue="false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ad8da0f-3542-4e50-96c8-f1f698624e86">
      <Terms xmlns="http://schemas.microsoft.com/office/infopath/2007/PartnerControls"/>
    </lcf76f155ced4ddcb4097134ff3c332f>
    <TaxCatchAll xmlns="4ffa91fb-a0ff-4ac5-b2db-65c790d184a4">
      <Value>1671</Value>
      <Value>1452</Value>
      <Value>1673</Value>
    </TaxCatchAll>
    <_Source xmlns="http://schemas.microsoft.com/sharepoint/v3/fields" xsi:nil="true"/>
    <Language xmlns="http://schemas.microsoft.com/sharepoint/v3">English</Language>
    <_ip_UnifiedCompliancePolicyUIAction xmlns="http://schemas.microsoft.com/sharepoint/v3" xsi:nil="true"/>
    <j747ac98061d40f0aa7bd47e1db5675d xmlns="4ffa91fb-a0ff-4ac5-b2db-65c790d184a4">
      <Terms xmlns="http://schemas.microsoft.com/office/infopath/2007/PartnerControls"/>
    </j747ac98061d40f0aa7bd47e1db5675d>
    <e3f09c3df709400db2417a7161762d62 xmlns="4ffa91fb-a0ff-4ac5-b2db-65c790d184a4">
      <Terms xmlns="http://schemas.microsoft.com/office/infopath/2007/PartnerControls"/>
    </e3f09c3df709400db2417a7161762d62>
    <External_x0020_Contributor xmlns="4ffa91fb-a0ff-4ac5-b2db-65c790d184a4" xsi:nil="true"/>
    <TaxKeywordTaxHTField xmlns="4ffa91fb-a0ff-4ac5-b2db-65c790d184a4">
      <Terms xmlns="http://schemas.microsoft.com/office/infopath/2007/PartnerControls">
        <TermInfo xmlns="http://schemas.microsoft.com/office/infopath/2007/PartnerControls">
          <TermName xmlns="http://schemas.microsoft.com/office/infopath/2007/PartnerControls">12Dichloroethane</TermName>
          <TermId xmlns="http://schemas.microsoft.com/office/infopath/2007/PartnerControls">b26867e0-e188-4d8d-b848-2e1a306b3e93</TermId>
        </TermInfo>
        <TermInfo xmlns="http://schemas.microsoft.com/office/infopath/2007/PartnerControls">
          <TermName xmlns="http://schemas.microsoft.com/office/infopath/2007/PartnerControls">land releases</TermName>
          <TermId xmlns="http://schemas.microsoft.com/office/infopath/2007/PartnerControls">e0ebeaae-2f94-4e43-accd-1f80f8d3d424</TermId>
        </TermInfo>
        <TermInfo xmlns="http://schemas.microsoft.com/office/infopath/2007/PartnerControls">
          <TermName xmlns="http://schemas.microsoft.com/office/infopath/2007/PartnerControls">CASRN 107-06-2</TermName>
          <TermId xmlns="http://schemas.microsoft.com/office/infopath/2007/PartnerControls">f01d8752-e9a4-4691-bb25-53c3aaed59fd</TermId>
        </TermInfo>
      </Terms>
    </TaxKeywordTaxHTField>
    <Record xmlns="4ffa91fb-a0ff-4ac5-b2db-65c790d184a4">Shared</Record>
    <_ip_UnifiedCompliancePolicyProperties xmlns="http://schemas.microsoft.com/sharepoint/v3" xsi:nil="true"/>
    <Rights xmlns="4ffa91fb-a0ff-4ac5-b2db-65c790d184a4" xsi:nil="true"/>
    <Document_x0020_Creation_x0020_Date xmlns="4ffa91fb-a0ff-4ac5-b2db-65c790d184a4">2026-04-13T18:19:28+00:00</Document_x0020_Creation_x0020_Date>
    <EPA_x0020_Office xmlns="4ffa91fb-a0ff-4ac5-b2db-65c790d184a4" xsi:nil="true"/>
    <CategoryDescription xmlns="http://schemas.microsoft.com/sharepoint.v3" xsi:nil="true"/>
    <Identifier xmlns="4ffa91fb-a0ff-4ac5-b2db-65c790d184a4" xsi:nil="true"/>
    <_Coverage xmlns="http://schemas.microsoft.com/sharepoint/v3/fields" xsi:nil="true"/>
    <Creator xmlns="4ffa91fb-a0ff-4ac5-b2db-65c790d184a4">
      <UserInfo>
        <DisplayName/>
        <AccountId xsi:nil="true"/>
        <AccountType/>
      </UserInfo>
    </Creator>
    <EPA_x0020_Related_x0020_Documents xmlns="4ffa91fb-a0ff-4ac5-b2db-65c790d184a4" xsi:nil="true"/>
    <EPA_x0020_Contributor xmlns="4ffa91fb-a0ff-4ac5-b2db-65c790d184a4">
      <UserInfo>
        <DisplayName/>
        <AccountId xsi:nil="true"/>
        <AccountType/>
      </UserInfo>
    </EPA_x0020_Contributor>
  </documentManagement>
</p:properties>
</file>

<file path=customXml/itemProps1.xml><?xml version="1.0" encoding="utf-8"?>
<ds:datastoreItem xmlns:ds="http://schemas.openxmlformats.org/officeDocument/2006/customXml" ds:itemID="{42B5FF71-D7A8-471F-B42A-89953AB3E6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ffa91fb-a0ff-4ac5-b2db-65c790d184a4"/>
    <ds:schemaRef ds:uri="http://schemas.microsoft.com/sharepoint.v3"/>
    <ds:schemaRef ds:uri="http://schemas.microsoft.com/sharepoint/v3/fields"/>
    <ds:schemaRef ds:uri="fecc2597-e8fd-4279-ac06-bd7c891938be"/>
    <ds:schemaRef ds:uri="ead8da0f-3542-4e50-96c8-f1f698624e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F79172-468E-401E-AE7B-D4612DC40E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37542A-3CAB-481B-BA34-B2F727D5D6E2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38A44946-826A-40E6-80D5-2D76BC68E062}">
  <ds:schemaRefs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schemas.microsoft.com/sharepoint/v3"/>
    <ds:schemaRef ds:uri="http://purl.org/dc/dcmitype/"/>
    <ds:schemaRef ds:uri="ead8da0f-3542-4e50-96c8-f1f698624e86"/>
    <ds:schemaRef ds:uri="4ffa91fb-a0ff-4ac5-b2db-65c790d184a4"/>
    <ds:schemaRef ds:uri="http://schemas.microsoft.com/sharepoint/v3/fields"/>
    <ds:schemaRef ds:uri="fecc2597-e8fd-4279-ac06-bd7c891938be"/>
    <ds:schemaRef ds:uri="http://purl.org/dc/elements/1.1/"/>
    <ds:schemaRef ds:uri="http://schemas.microsoft.com/sharepoint.v3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Cover Page</vt:lpstr>
      <vt:lpstr>READ ME</vt:lpstr>
      <vt:lpstr>OES Summary</vt:lpstr>
      <vt:lpstr>Facility Summary</vt:lpstr>
      <vt:lpstr>Overall Release Summary</vt:lpstr>
      <vt:lpstr>Facility Summary_old</vt:lpstr>
      <vt:lpstr>2015-2024 TRI_Nonzero</vt:lpstr>
      <vt:lpstr>2021-2024 Raw Data</vt:lpstr>
      <vt:lpstr>2021-2024 TRI Air Mapping</vt:lpstr>
      <vt:lpstr>2015-2020 TRI Land_Disposal_old</vt:lpstr>
      <vt:lpstr>Lookups</vt:lpstr>
      <vt:lpstr>2012 to 2017 NAICS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Land Releases for 1,2-Dichloroethane</dc:title>
  <dc:subject>Risk Evaluation for 1,2-Dichloroethane</dc:subject>
  <dc:creator>US EPA</dc:creator>
  <cp:keywords>12Dichloroethane ; CASRN 107-06-2 ; land releases</cp:keywords>
  <dc:description/>
  <cp:lastModifiedBy>Stanfield, Kelley</cp:lastModifiedBy>
  <cp:revision/>
  <dcterms:created xsi:type="dcterms:W3CDTF">2015-06-05T18:17:20Z</dcterms:created>
  <dcterms:modified xsi:type="dcterms:W3CDTF">2026-04-30T16:45:49Z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0x010100D723352F79007E408EFF44D6142FFCE2</vt:lpwstr>
  </property>
  <property fmtid="{D5CDD505-2E9C-101B-9397-08002B2CF9AE}" pid="3" name="TaxKeyword">
    <vt:lpwstr>1671;#12Dichloroethane|b26867e0-e188-4d8d-b848-2e1a306b3e93;#1452;#land releases|e0ebeaae-2f94-4e43-accd-1f80f8d3d424;#1673;#CASRN 107-06-2|f01d8752-e9a4-4691-bb25-53c3aaed59fd</vt:lpwstr>
  </property>
  <property fmtid="{D5CDD505-2E9C-101B-9397-08002B2CF9AE}" pid="4" name="EPA Subject">
    <vt:lpwstr/>
  </property>
  <property fmtid="{D5CDD505-2E9C-101B-9397-08002B2CF9AE}" pid="5" name="Document Type">
    <vt:lpwstr/>
  </property>
  <property fmtid="{D5CDD505-2E9C-101B-9397-08002B2CF9AE}" pid="6" name="MediaServiceImageTags">
    <vt:lpwstr/>
  </property>
  <property fmtid="{D5CDD505-2E9C-101B-9397-08002B2CF9AE}" pid="7" name="Document_x0020_Type">
    <vt:lpwstr/>
  </property>
  <property fmtid="{D5CDD505-2E9C-101B-9397-08002B2CF9AE}" pid="8" name="EPA_x0020_Subject">
    <vt:lpwstr/>
  </property>
</Properties>
</file>